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whayne\Desktop\"/>
    </mc:Choice>
  </mc:AlternateContent>
  <xr:revisionPtr revIDLastSave="0" documentId="8_{EBB953D8-4B0B-46BB-9E90-C1AFD84C1AAE}" xr6:coauthVersionLast="46" xr6:coauthVersionMax="46" xr10:uidLastSave="{00000000-0000-0000-0000-000000000000}"/>
  <bookViews>
    <workbookView xWindow="-108" yWindow="-108" windowWidth="23256" windowHeight="12576" tabRatio="785" xr2:uid="{00000000-000D-0000-FFFF-FFFF00000000}"/>
  </bookViews>
  <sheets>
    <sheet name="Summary" sheetId="1" r:id="rId1"/>
    <sheet name="RS Summary" sheetId="25" r:id="rId2"/>
    <sheet name="&quot;Low Flow  Toilets&quot;" sheetId="42" r:id="rId3"/>
    <sheet name="&quot;Solar  Photovoltaic (PV)&quot;" sheetId="43" r:id="rId4"/>
    <sheet name="Furnace Replacements" sheetId="41" r:id="rId5"/>
    <sheet name="3-230" sheetId="33" state="hidden" r:id="rId6"/>
    <sheet name="Pumps &amp; Fan Coil Control Valves" sheetId="36" r:id="rId7"/>
    <sheet name="Condensing Units" sheetId="44" r:id="rId8"/>
  </sheets>
  <definedNames>
    <definedName name="_xlnm.Print_Area" localSheetId="2">'"Low Flow  Toilets"'!$A$2:$L$57</definedName>
    <definedName name="_xlnm.Print_Area" localSheetId="3">'"Solar  Photovoltaic (PV)"'!$A$2:$L$32</definedName>
    <definedName name="_xlnm.Print_Area" localSheetId="5">'3-230'!$A$2:$J$34</definedName>
    <definedName name="_xlnm.Print_Area" localSheetId="7">'Condensing Units'!$A$2:$L$43</definedName>
    <definedName name="_xlnm.Print_Area" localSheetId="4">'Furnace Replacements'!$A$2:$L$43</definedName>
    <definedName name="_xlnm.Print_Area" localSheetId="6">'Pumps &amp; Fan Coil Control Valves'!$A$2:$L$39</definedName>
    <definedName name="_xlnm.Print_Area" localSheetId="1">'RS Summary'!$A$1:$J$27</definedName>
    <definedName name="_xlnm.Print_Area" localSheetId="0">Summary!$A$5:$H$22</definedName>
    <definedName name="_xlnm.Print_Titles" localSheetId="2">'"Low Flow  Toilets"'!$1:$1</definedName>
    <definedName name="_xlnm.Print_Titles" localSheetId="3">'"Solar  Photovoltaic (PV)"'!$1:$1</definedName>
    <definedName name="_xlnm.Print_Titles" localSheetId="5">'3-230'!$1:$1</definedName>
    <definedName name="_xlnm.Print_Titles" localSheetId="7">'Condensing Units'!$1:$1</definedName>
    <definedName name="_xlnm.Print_Titles" localSheetId="4">'Furnace Replacements'!$1:$1</definedName>
    <definedName name="_xlnm.Print_Titles" localSheetId="6">'Pumps &amp; Fan Coil Control Valves'!$1:$1</definedName>
    <definedName name="_xlnm.Print_Titles" localSheetId="0">Summary!$1:$4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4" l="1"/>
  <c r="F13" i="44"/>
  <c r="F6" i="44"/>
  <c r="F5" i="44"/>
  <c r="A42" i="44"/>
  <c r="A41" i="44"/>
  <c r="A40" i="44"/>
  <c r="A39" i="44"/>
  <c r="A38" i="44"/>
  <c r="A37" i="44"/>
  <c r="A36" i="44"/>
  <c r="A35" i="44"/>
  <c r="E34" i="44"/>
  <c r="J24" i="44"/>
  <c r="I24" i="44"/>
  <c r="H24" i="44"/>
  <c r="K22" i="44"/>
  <c r="F22" i="44" s="1"/>
  <c r="K21" i="44"/>
  <c r="K24" i="44" s="1"/>
  <c r="B19" i="44"/>
  <c r="C24" i="44" s="1"/>
  <c r="J16" i="44"/>
  <c r="I16" i="44"/>
  <c r="H16" i="44"/>
  <c r="K14" i="44"/>
  <c r="K13" i="44"/>
  <c r="K16" i="44" s="1"/>
  <c r="B11" i="44"/>
  <c r="C16" i="44" s="1"/>
  <c r="A11" i="44"/>
  <c r="A19" i="44" s="1"/>
  <c r="J8" i="44"/>
  <c r="I8" i="44"/>
  <c r="H8" i="44"/>
  <c r="K6" i="44"/>
  <c r="K5" i="44"/>
  <c r="K8" i="44" s="1"/>
  <c r="B3" i="44"/>
  <c r="C8" i="44" s="1"/>
  <c r="A33" i="36"/>
  <c r="A34" i="36"/>
  <c r="A35" i="36"/>
  <c r="A36" i="36"/>
  <c r="A37" i="36"/>
  <c r="A38" i="36"/>
  <c r="A25" i="43"/>
  <c r="A56" i="42"/>
  <c r="A32" i="36"/>
  <c r="A31" i="36"/>
  <c r="A30" i="36"/>
  <c r="A29" i="36"/>
  <c r="A28" i="36"/>
  <c r="A27" i="36"/>
  <c r="A42" i="41"/>
  <c r="A41" i="41"/>
  <c r="A40" i="41"/>
  <c r="A39" i="41"/>
  <c r="A38" i="41"/>
  <c r="A37" i="41"/>
  <c r="A36" i="41"/>
  <c r="A35" i="41"/>
  <c r="E34" i="41"/>
  <c r="F21" i="44" l="1"/>
  <c r="I29" i="44"/>
  <c r="K29" i="44"/>
  <c r="H30" i="44"/>
  <c r="K31" i="44"/>
  <c r="K30" i="44"/>
  <c r="G30" i="44"/>
  <c r="G29" i="44"/>
  <c r="J30" i="44"/>
  <c r="H29" i="44"/>
  <c r="J29" i="44"/>
  <c r="I30" i="44"/>
  <c r="E18" i="43"/>
  <c r="A11" i="36"/>
  <c r="A24" i="43"/>
  <c r="A23" i="43"/>
  <c r="A22" i="43"/>
  <c r="A21" i="43"/>
  <c r="A20" i="43"/>
  <c r="A19" i="43"/>
  <c r="F13" i="42"/>
  <c r="A55" i="42"/>
  <c r="A54" i="42"/>
  <c r="A53" i="42"/>
  <c r="A52" i="42"/>
  <c r="A51" i="42"/>
  <c r="B3" i="41"/>
  <c r="B11" i="36"/>
  <c r="C16" i="36" s="1"/>
  <c r="B3" i="36"/>
  <c r="J16" i="36"/>
  <c r="I16" i="36"/>
  <c r="H16" i="36"/>
  <c r="K14" i="36"/>
  <c r="F14" i="36" s="1"/>
  <c r="K13" i="36"/>
  <c r="F13" i="36" s="1"/>
  <c r="B19" i="41"/>
  <c r="B11" i="41"/>
  <c r="B3" i="43"/>
  <c r="B2" i="1"/>
  <c r="B1" i="36"/>
  <c r="B1" i="41"/>
  <c r="B1" i="43"/>
  <c r="C8" i="1"/>
  <c r="B8" i="1"/>
  <c r="C7" i="1"/>
  <c r="B7" i="1"/>
  <c r="C6" i="1"/>
  <c r="B6" i="1"/>
  <c r="A11" i="42"/>
  <c r="A19" i="42" s="1"/>
  <c r="A27" i="42" s="1"/>
  <c r="A35" i="42" s="1"/>
  <c r="J32" i="42"/>
  <c r="I32" i="42"/>
  <c r="H32" i="42"/>
  <c r="C32" i="42"/>
  <c r="K30" i="42"/>
  <c r="F30" i="42" s="1"/>
  <c r="K29" i="42"/>
  <c r="K32" i="42" s="1"/>
  <c r="J24" i="42"/>
  <c r="I24" i="42"/>
  <c r="H24" i="42"/>
  <c r="C24" i="42"/>
  <c r="K22" i="42"/>
  <c r="F22" i="42" s="1"/>
  <c r="K21" i="42"/>
  <c r="F21" i="42" s="1"/>
  <c r="J16" i="42"/>
  <c r="I16" i="42"/>
  <c r="H16" i="42"/>
  <c r="C16" i="42"/>
  <c r="K14" i="42"/>
  <c r="F14" i="42" s="1"/>
  <c r="K13" i="42"/>
  <c r="K16" i="42" s="1"/>
  <c r="J40" i="42"/>
  <c r="I40" i="42"/>
  <c r="H40" i="42"/>
  <c r="C40" i="42"/>
  <c r="K38" i="42"/>
  <c r="F38" i="42" s="1"/>
  <c r="K37" i="42"/>
  <c r="F37" i="42" s="1"/>
  <c r="C5" i="1"/>
  <c r="B5" i="1"/>
  <c r="H32" i="44" l="1"/>
  <c r="D9" i="1" s="1"/>
  <c r="J32" i="44"/>
  <c r="F9" i="1" s="1"/>
  <c r="K32" i="44"/>
  <c r="I32" i="44"/>
  <c r="E9" i="1" s="1"/>
  <c r="F29" i="42"/>
  <c r="K16" i="36"/>
  <c r="K24" i="42"/>
  <c r="K40" i="42"/>
  <c r="G9" i="1" l="1"/>
  <c r="A13" i="25"/>
  <c r="A12" i="25"/>
  <c r="A11" i="25"/>
  <c r="A10" i="25"/>
  <c r="A9" i="25"/>
  <c r="A8" i="25"/>
  <c r="A7" i="25"/>
  <c r="A6" i="25"/>
  <c r="A5" i="25"/>
  <c r="A4" i="25"/>
  <c r="I22" i="33" l="1"/>
  <c r="I21" i="33"/>
  <c r="D22" i="25"/>
  <c r="C22" i="25"/>
  <c r="C21" i="25"/>
  <c r="D20" i="25"/>
  <c r="C20" i="25"/>
  <c r="D19" i="25"/>
  <c r="C19" i="25"/>
  <c r="D18" i="25"/>
  <c r="C18" i="25"/>
  <c r="D17" i="25"/>
  <c r="C17" i="25"/>
  <c r="D16" i="25"/>
  <c r="C16" i="25"/>
  <c r="E26" i="36" l="1"/>
  <c r="K1" i="36"/>
  <c r="A27" i="33"/>
  <c r="A28" i="33" s="1"/>
  <c r="A29" i="33" s="1"/>
  <c r="A30" i="33" s="1"/>
  <c r="A31" i="33" s="1"/>
  <c r="A32" i="33" s="1"/>
  <c r="A33" i="33" s="1"/>
  <c r="E26" i="33"/>
  <c r="I1" i="33"/>
  <c r="A11" i="41"/>
  <c r="A19" i="41" s="1"/>
  <c r="J16" i="41"/>
  <c r="I16" i="41"/>
  <c r="H16" i="41"/>
  <c r="C16" i="41"/>
  <c r="K14" i="41"/>
  <c r="F14" i="41" s="1"/>
  <c r="K13" i="41"/>
  <c r="F13" i="41" s="1"/>
  <c r="K1" i="41"/>
  <c r="K22" i="41"/>
  <c r="K21" i="41"/>
  <c r="K6" i="41"/>
  <c r="K16" i="41" l="1"/>
  <c r="K1" i="43" l="1"/>
  <c r="B1" i="42" l="1"/>
  <c r="E50" i="42" s="1"/>
  <c r="K1" i="42" l="1"/>
  <c r="J8" i="43"/>
  <c r="I8" i="43"/>
  <c r="H8" i="43"/>
  <c r="K6" i="43"/>
  <c r="K5" i="43"/>
  <c r="C8" i="43"/>
  <c r="J8" i="42"/>
  <c r="I8" i="42"/>
  <c r="H8" i="42"/>
  <c r="K6" i="42"/>
  <c r="F6" i="42" s="1"/>
  <c r="K5" i="42"/>
  <c r="F5" i="42" s="1"/>
  <c r="C8" i="42"/>
  <c r="G10" i="25" l="1"/>
  <c r="G11" i="25"/>
  <c r="G12" i="25"/>
  <c r="G7" i="25"/>
  <c r="G9" i="25"/>
  <c r="F9" i="25"/>
  <c r="F7" i="25"/>
  <c r="F8" i="25"/>
  <c r="F10" i="25"/>
  <c r="F11" i="25"/>
  <c r="F12" i="25"/>
  <c r="F5" i="25"/>
  <c r="F13" i="25"/>
  <c r="F6" i="25"/>
  <c r="G5" i="25"/>
  <c r="G13" i="25"/>
  <c r="I14" i="43"/>
  <c r="H14" i="43"/>
  <c r="J14" i="43"/>
  <c r="G14" i="43"/>
  <c r="F6" i="43"/>
  <c r="K14" i="43"/>
  <c r="K15" i="43"/>
  <c r="G6" i="25"/>
  <c r="J13" i="43"/>
  <c r="I13" i="43"/>
  <c r="H13" i="43"/>
  <c r="G13" i="43"/>
  <c r="K13" i="43"/>
  <c r="F5" i="43"/>
  <c r="K8" i="43"/>
  <c r="G4" i="25" s="1"/>
  <c r="H46" i="42"/>
  <c r="G46" i="42"/>
  <c r="J45" i="42"/>
  <c r="K47" i="42"/>
  <c r="I45" i="42"/>
  <c r="H45" i="42"/>
  <c r="J46" i="42"/>
  <c r="G45" i="42"/>
  <c r="I46" i="42"/>
  <c r="K45" i="42"/>
  <c r="K8" i="42"/>
  <c r="F4" i="25" s="1"/>
  <c r="K6" i="36"/>
  <c r="K5" i="36"/>
  <c r="G8" i="25" l="1"/>
  <c r="K46" i="42"/>
  <c r="K48" i="42" s="1"/>
  <c r="K8" i="36"/>
  <c r="K16" i="43"/>
  <c r="H16" i="43"/>
  <c r="D6" i="1" s="1"/>
  <c r="I16" i="43"/>
  <c r="E6" i="1" s="1"/>
  <c r="J16" i="43"/>
  <c r="F6" i="1" s="1"/>
  <c r="H48" i="42"/>
  <c r="D5" i="1" s="1"/>
  <c r="I48" i="42"/>
  <c r="E5" i="1" s="1"/>
  <c r="J48" i="42"/>
  <c r="F5" i="1" s="1"/>
  <c r="G6" i="1" l="1"/>
  <c r="I6" i="33"/>
  <c r="I5" i="33"/>
  <c r="I14" i="33"/>
  <c r="I13" i="33"/>
  <c r="K5" i="41"/>
  <c r="I8" i="33" l="1"/>
  <c r="K24" i="41"/>
  <c r="I16" i="33"/>
  <c r="K8" i="41"/>
  <c r="J24" i="41"/>
  <c r="I24" i="41"/>
  <c r="H24" i="41"/>
  <c r="C24" i="41"/>
  <c r="F22" i="41"/>
  <c r="F21" i="41"/>
  <c r="J8" i="41"/>
  <c r="I8" i="41"/>
  <c r="H8" i="41"/>
  <c r="C8" i="41"/>
  <c r="F6" i="41"/>
  <c r="F5" i="41"/>
  <c r="H11" i="25" l="1"/>
  <c r="H12" i="25"/>
  <c r="H10" i="25"/>
  <c r="H7" i="25"/>
  <c r="H9" i="25"/>
  <c r="H8" i="25"/>
  <c r="H6" i="25"/>
  <c r="H4" i="25"/>
  <c r="H13" i="25"/>
  <c r="H5" i="25"/>
  <c r="K31" i="41"/>
  <c r="K29" i="41"/>
  <c r="H30" i="41"/>
  <c r="G29" i="41"/>
  <c r="J30" i="41"/>
  <c r="J29" i="41"/>
  <c r="I30" i="41"/>
  <c r="H29" i="41"/>
  <c r="G30" i="41"/>
  <c r="K30" i="41"/>
  <c r="I29" i="41"/>
  <c r="F14" i="25" l="1"/>
  <c r="F15" i="25" s="1"/>
  <c r="H32" i="41"/>
  <c r="D7" i="1" s="1"/>
  <c r="K32" i="41"/>
  <c r="I32" i="41"/>
  <c r="E7" i="1" s="1"/>
  <c r="J32" i="41"/>
  <c r="F7" i="1" s="1"/>
  <c r="G7" i="1" l="1"/>
  <c r="G5" i="1"/>
  <c r="J5" i="1" l="1"/>
  <c r="J8" i="36"/>
  <c r="I8" i="36"/>
  <c r="H8" i="36"/>
  <c r="C8" i="36"/>
  <c r="F6" i="36"/>
  <c r="F5" i="36"/>
  <c r="H16" i="33"/>
  <c r="G16" i="33"/>
  <c r="F16" i="33"/>
  <c r="C15" i="33"/>
  <c r="D14" i="33"/>
  <c r="D13" i="33"/>
  <c r="B11" i="33"/>
  <c r="C16" i="33" s="1"/>
  <c r="A11" i="33"/>
  <c r="H8" i="33"/>
  <c r="G8" i="33"/>
  <c r="F8" i="33"/>
  <c r="D6" i="33"/>
  <c r="D5" i="33"/>
  <c r="B3" i="33"/>
  <c r="C8" i="33" s="1"/>
  <c r="I12" i="25" l="1"/>
  <c r="E12" i="25" s="1"/>
  <c r="I7" i="25"/>
  <c r="E7" i="25" s="1"/>
  <c r="I8" i="25"/>
  <c r="E8" i="25" s="1"/>
  <c r="I9" i="25"/>
  <c r="E9" i="25" s="1"/>
  <c r="I11" i="25"/>
  <c r="E11" i="25" s="1"/>
  <c r="I10" i="25"/>
  <c r="E10" i="25" s="1"/>
  <c r="I13" i="25"/>
  <c r="I6" i="25"/>
  <c r="I4" i="25"/>
  <c r="E4" i="25" s="1"/>
  <c r="I5" i="25"/>
  <c r="I5" i="1"/>
  <c r="I23" i="33"/>
  <c r="E22" i="33"/>
  <c r="E21" i="33"/>
  <c r="K23" i="36"/>
  <c r="H22" i="36"/>
  <c r="I22" i="36"/>
  <c r="K21" i="36"/>
  <c r="J21" i="36"/>
  <c r="G21" i="36"/>
  <c r="J22" i="36"/>
  <c r="G22" i="36"/>
  <c r="K22" i="36"/>
  <c r="I21" i="36"/>
  <c r="G14" i="25" l="1"/>
  <c r="H14" i="25"/>
  <c r="E5" i="25"/>
  <c r="I14" i="25"/>
  <c r="E6" i="25"/>
  <c r="E13" i="25"/>
  <c r="H24" i="33"/>
  <c r="F24" i="33"/>
  <c r="I24" i="33"/>
  <c r="G24" i="33"/>
  <c r="H24" i="36"/>
  <c r="D8" i="1" s="1"/>
  <c r="D10" i="1" s="1"/>
  <c r="K24" i="36"/>
  <c r="I24" i="36"/>
  <c r="E8" i="1" s="1"/>
  <c r="E10" i="1" s="1"/>
  <c r="J24" i="36"/>
  <c r="F8" i="1" s="1"/>
  <c r="F10" i="1" s="1"/>
  <c r="I15" i="25" l="1"/>
  <c r="H15" i="25"/>
  <c r="J7" i="1"/>
  <c r="G8" i="1"/>
  <c r="G15" i="25"/>
  <c r="J6" i="1"/>
  <c r="J8" i="1" l="1"/>
  <c r="G10" i="1"/>
  <c r="G11" i="1" s="1"/>
  <c r="I8" i="1"/>
  <c r="E14" i="25"/>
  <c r="E20" i="25" l="1"/>
  <c r="E15" i="25"/>
  <c r="E19" i="25"/>
  <c r="E18" i="25"/>
  <c r="E17" i="25"/>
  <c r="G13" i="1"/>
  <c r="G12" i="1"/>
  <c r="J10" i="1"/>
  <c r="G15" i="1"/>
  <c r="G14" i="1"/>
  <c r="E16" i="25"/>
  <c r="J15" i="1" l="1"/>
  <c r="J14" i="1"/>
  <c r="J13" i="1"/>
  <c r="J12" i="1"/>
  <c r="F17" i="25"/>
  <c r="G16" i="1"/>
  <c r="F16" i="25"/>
  <c r="F18" i="25"/>
  <c r="F19" i="25"/>
  <c r="E21" i="25"/>
  <c r="F20" i="25"/>
  <c r="I12" i="1"/>
  <c r="J16" i="1" l="1"/>
  <c r="F21" i="25"/>
  <c r="E22" i="25"/>
  <c r="E23" i="25" s="1"/>
  <c r="I10" i="1"/>
  <c r="I13" i="1"/>
  <c r="I14" i="1" l="1"/>
  <c r="I11" i="1"/>
  <c r="J11" i="1"/>
  <c r="I15" i="1"/>
  <c r="G17" i="1" l="1"/>
  <c r="F22" i="25" l="1"/>
  <c r="J17" i="1"/>
  <c r="I16" i="1"/>
  <c r="G18" i="1"/>
  <c r="J18" i="1" s="1"/>
  <c r="I17" i="1"/>
  <c r="I18" i="1" l="1"/>
  <c r="F23" i="25"/>
</calcChain>
</file>

<file path=xl/sharedStrings.xml><?xml version="1.0" encoding="utf-8"?>
<sst xmlns="http://schemas.openxmlformats.org/spreadsheetml/2006/main" count="459" uniqueCount="121">
  <si>
    <t>Items</t>
  </si>
  <si>
    <t>Quantity</t>
  </si>
  <si>
    <t>Material</t>
  </si>
  <si>
    <t>Labor</t>
  </si>
  <si>
    <t>Design</t>
  </si>
  <si>
    <t>Total</t>
  </si>
  <si>
    <t>Costs</t>
  </si>
  <si>
    <t>TOTAL</t>
  </si>
  <si>
    <t>Product Cut Sheet Included?</t>
  </si>
  <si>
    <t>Spec Tag</t>
  </si>
  <si>
    <t>ECM</t>
  </si>
  <si>
    <t>Description</t>
  </si>
  <si>
    <t>Related Specs</t>
  </si>
  <si>
    <t>(insert description)</t>
  </si>
  <si>
    <t xml:space="preserve">Please note that for all ECMS, submitted pricing and products need to meet all requirements as described in the investment grade audit narrative and associated specs. </t>
  </si>
  <si>
    <t>Sub Total</t>
  </si>
  <si>
    <t>Project Total GMP</t>
  </si>
  <si>
    <t>Allowance</t>
  </si>
  <si>
    <t>Overhead</t>
  </si>
  <si>
    <t>Profit</t>
  </si>
  <si>
    <t>Management Fee</t>
  </si>
  <si>
    <t>General Conditions</t>
  </si>
  <si>
    <t>Bond</t>
  </si>
  <si>
    <t>All Projects</t>
  </si>
  <si>
    <t>All</t>
  </si>
  <si>
    <t>Contractor Contingency</t>
  </si>
  <si>
    <t>ECM#</t>
  </si>
  <si>
    <t>Design &amp; Allowance</t>
  </si>
  <si>
    <t>Exhaust Fans</t>
  </si>
  <si>
    <t>Units</t>
  </si>
  <si>
    <t xml:space="preserve">NOTE: </t>
  </si>
  <si>
    <t>Product submittal and approval will take place after the 
pre-construction phase of the project</t>
  </si>
  <si>
    <t>013300 - Submittal Procedures</t>
  </si>
  <si>
    <t>014000 - Quality Requirements</t>
  </si>
  <si>
    <t>017823 - Operation &amp; Maintenance Data</t>
  </si>
  <si>
    <t>017839 - Project Record Documents</t>
  </si>
  <si>
    <t>017900 - Demonstration &amp; Training</t>
  </si>
  <si>
    <t>019113 - General Commissioning Requirements</t>
  </si>
  <si>
    <t>265100 - Electrical Power &amp; Lighting Systems</t>
  </si>
  <si>
    <t>Energy Star Exhaust Fan</t>
  </si>
  <si>
    <t>EF1</t>
  </si>
  <si>
    <t>Sub Total(s)</t>
  </si>
  <si>
    <t>Pine Ridge Manor</t>
  </si>
  <si>
    <t>Marshall Square</t>
  </si>
  <si>
    <t>Polk Plaza</t>
  </si>
  <si>
    <t>Tennessee Town I</t>
  </si>
  <si>
    <t>Deer Creek Village</t>
  </si>
  <si>
    <t>Western Plaza</t>
  </si>
  <si>
    <t>Tyler Towers</t>
  </si>
  <si>
    <t>Jackson Towers</t>
  </si>
  <si>
    <t>Tennessee Town II</t>
  </si>
  <si>
    <t>Echo Ridge</t>
  </si>
  <si>
    <t>Low Flow 
Toilets</t>
  </si>
  <si>
    <r>
      <t xml:space="preserve">Solar 
</t>
    </r>
    <r>
      <rPr>
        <sz val="9"/>
        <color rgb="FF0000FF"/>
        <rFont val="Calibri"/>
        <family val="2"/>
        <scheme val="minor"/>
      </rPr>
      <t>Photovoltaic (PV)</t>
    </r>
  </si>
  <si>
    <t>Furnace Replacements</t>
  </si>
  <si>
    <t>High Efficiency Pumps &amp; Fan Coil Control Valves</t>
  </si>
  <si>
    <t>WF1</t>
  </si>
  <si>
    <t>WF2</t>
  </si>
  <si>
    <t>Toilet Replacement (1.28 gpf)</t>
  </si>
  <si>
    <t>ADA Compliant Toilet Replacement (1.28 gpf)</t>
  </si>
  <si>
    <t>Water / Energy Conservation Measure ("ECM")</t>
  </si>
  <si>
    <t>Topeka Housing Authority (KS002)</t>
  </si>
  <si>
    <t>PV1</t>
  </si>
  <si>
    <t>Roof-Mounted Photovoltaic ("PV") System</t>
  </si>
  <si>
    <t>CV1</t>
  </si>
  <si>
    <t>P1</t>
  </si>
  <si>
    <t>2-Way Zone Valves</t>
  </si>
  <si>
    <t>High-Efficiency Pumps with ECM Motors</t>
  </si>
  <si>
    <t>Two-Stage Condensing Furnace with AFUE Rating &gt;= 94%</t>
  </si>
  <si>
    <t>F1</t>
  </si>
  <si>
    <t>224200 - Plumbing Fixtures</t>
  </si>
  <si>
    <t>Manufacturer/Brand</t>
  </si>
  <si>
    <t>Per Unit Cost</t>
  </si>
  <si>
    <t>WF2 - ADA Compliant</t>
  </si>
  <si>
    <t>WF1 - Standard</t>
  </si>
  <si>
    <t>Gallons per Flush</t>
  </si>
  <si>
    <t>Panel Manufacturer</t>
  </si>
  <si>
    <t>Inverter Manufacturer</t>
  </si>
  <si>
    <t>Inverter Product #</t>
  </si>
  <si>
    <t>Numer of Panels</t>
  </si>
  <si>
    <t>Racking System Type</t>
  </si>
  <si>
    <t>Preliminary Solar System Design Included?</t>
  </si>
  <si>
    <t>Panel Product #</t>
  </si>
  <si>
    <t>Years</t>
  </si>
  <si>
    <t>kW</t>
  </si>
  <si>
    <t>Materials &amp; Workmanship Warranty Term</t>
  </si>
  <si>
    <t>Inverter Warranty Term</t>
  </si>
  <si>
    <t>Duration of O&amp;M Plan</t>
  </si>
  <si>
    <t>Panel Warranty Term</t>
  </si>
  <si>
    <t>Yes/No</t>
  </si>
  <si>
    <t>Installed Kilowatts</t>
  </si>
  <si>
    <t>Annual Fuel Utilization Efficiency ("AFUE") Rating</t>
  </si>
  <si>
    <t>Furnace Manufacturer</t>
  </si>
  <si>
    <t>Furnace Model #</t>
  </si>
  <si>
    <t>Thermostat Model #</t>
  </si>
  <si>
    <t>Thermostat Manufacturer</t>
  </si>
  <si>
    <t>Product Cut Sheet(s) Included?</t>
  </si>
  <si>
    <t>Mbtu</t>
  </si>
  <si>
    <t xml:space="preserve">Furnace Capacity </t>
  </si>
  <si>
    <t>230529 – Hangers and Supports for HVAC Piping and Equipment</t>
  </si>
  <si>
    <t>231123 – Facility Natural Gas Piping</t>
  </si>
  <si>
    <t>Model / Part #</t>
  </si>
  <si>
    <t>Minimum Solar Technical Specifications</t>
  </si>
  <si>
    <t>Operations and Maintenance Cost Estmate</t>
  </si>
  <si>
    <t>Per Year</t>
  </si>
  <si>
    <t>235416 – Gas Fired Furnaces</t>
  </si>
  <si>
    <t>230513 - Common Motor Requirements for HVAC Equipment</t>
  </si>
  <si>
    <t>230593 - Testing Adjusting and Balancing for HVAC</t>
  </si>
  <si>
    <t>230923.11 - Control Valves</t>
  </si>
  <si>
    <t>232113 - Hydronic Piping</t>
  </si>
  <si>
    <t>232116 - Hydronic Piping Specialties</t>
  </si>
  <si>
    <t>232123 - Hydronic Pumps</t>
  </si>
  <si>
    <t>Zone Valve Manufacturer</t>
  </si>
  <si>
    <t>Zone Valve Model #</t>
  </si>
  <si>
    <t>Pump Manufacturer</t>
  </si>
  <si>
    <t>Pump Model #</t>
  </si>
  <si>
    <r>
      <rPr>
        <b/>
        <sz val="14"/>
        <color rgb="FF0000CC"/>
        <rFont val="Calibri"/>
        <family val="2"/>
        <scheme val="minor"/>
      </rPr>
      <t xml:space="preserve">Energy Conservation Measure(s) </t>
    </r>
    <r>
      <rPr>
        <sz val="14"/>
        <color rgb="FF008000"/>
        <rFont val="Calibri"/>
        <family val="2"/>
        <scheme val="minor"/>
      </rPr>
      <t xml:space="preserve">
Pricing Summary</t>
    </r>
  </si>
  <si>
    <t>Condensing Units</t>
  </si>
  <si>
    <t>SEER 16 Condensing Unit</t>
  </si>
  <si>
    <t>CU1</t>
  </si>
  <si>
    <t>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</si>
</sst>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\-000"/>
    <numFmt numFmtId="166" formatCode="_(* #,##0_);_(* \(#,##0\);_(* &quot;-&quot;??_);_(@_)"/>
    <numFmt numFmtId="167" formatCode="[$-409]mmm\-yy;@"/>
    <numFmt numFmtId="168" formatCode="&quot;TX006000&quot;000"/>
    <numFmt numFmtId="169" formatCode="0&quot;-&quot;000"/>
    <numFmt numFmtId="170" formatCode="&quot;NM01-&quot;00.0"/>
    <numFmt numFmtId="171" formatCode="0.0000%"/>
    <numFmt numFmtId="172" formatCode="&quot;CO01-&quot;00.0"/>
    <numFmt numFmtId="173" formatCode="0.0%"/>
    <numFmt numFmtId="174" formatCode="&quot;KS02-&quot;00.0"/>
    <numFmt numFmtId="175" formatCode="&quot;$&quot;#,##0.00"/>
    <numFmt numFmtId="176" formatCode="0.00&quot; gpf&quot;"/>
    <numFmt numFmtId="177" formatCode="&quot;$&quot;#,##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6"/>
      <color rgb="FF0000FF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4"/>
      <color rgb="FF111111"/>
      <name val="Roboto"/>
    </font>
    <font>
      <sz val="9"/>
      <color rgb="FF0000FF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00CC"/>
      <name val="Calibri"/>
      <family val="2"/>
      <scheme val="minor"/>
    </font>
    <font>
      <sz val="14"/>
      <color rgb="FF008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00CC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16309"/>
        <bgColor indexed="64"/>
      </patternFill>
    </fill>
    <fill>
      <patternFill patternType="solid">
        <fgColor theme="5" tint="-0.249977111117893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6" fontId="8" fillId="0" borderId="0" xfId="3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40" xfId="1" applyFont="1" applyBorder="1" applyAlignment="1">
      <alignment wrapText="1"/>
    </xf>
    <xf numFmtId="43" fontId="0" fillId="0" borderId="41" xfId="3" applyFont="1" applyBorder="1" applyAlignment="1">
      <alignment wrapText="1"/>
    </xf>
    <xf numFmtId="44" fontId="0" fillId="0" borderId="50" xfId="1" applyFont="1" applyFill="1" applyBorder="1" applyAlignment="1">
      <alignment wrapText="1"/>
    </xf>
    <xf numFmtId="0" fontId="0" fillId="0" borderId="0" xfId="0" applyAlignment="1">
      <alignment horizontal="left" indent="1"/>
    </xf>
    <xf numFmtId="167" fontId="9" fillId="0" borderId="0" xfId="0" applyNumberFormat="1" applyFont="1" applyFill="1" applyBorder="1" applyAlignment="1">
      <alignment horizontal="left" vertical="center" indent="1"/>
    </xf>
    <xf numFmtId="0" fontId="11" fillId="0" borderId="0" xfId="0" applyFont="1"/>
    <xf numFmtId="169" fontId="13" fillId="5" borderId="27" xfId="0" applyNumberFormat="1" applyFont="1" applyFill="1" applyBorder="1" applyAlignment="1">
      <alignment horizontal="left"/>
    </xf>
    <xf numFmtId="169" fontId="13" fillId="5" borderId="42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3" fillId="5" borderId="27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0" fontId="10" fillId="0" borderId="52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16" fillId="0" borderId="0" xfId="0" applyFont="1"/>
    <xf numFmtId="0" fontId="0" fillId="0" borderId="0" xfId="0" applyAlignment="1"/>
    <xf numFmtId="43" fontId="0" fillId="0" borderId="0" xfId="3" applyFont="1"/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44" fontId="0" fillId="0" borderId="40" xfId="1" applyFont="1" applyBorder="1" applyAlignment="1"/>
    <xf numFmtId="43" fontId="0" fillId="0" borderId="48" xfId="3" applyFont="1" applyBorder="1" applyAlignment="1"/>
    <xf numFmtId="44" fontId="0" fillId="0" borderId="50" xfId="1" applyFont="1" applyFill="1" applyBorder="1" applyAlignment="1"/>
    <xf numFmtId="0" fontId="0" fillId="0" borderId="0" xfId="0" applyFill="1" applyBorder="1" applyAlignment="1"/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166" fontId="12" fillId="5" borderId="7" xfId="3" applyNumberFormat="1" applyFont="1" applyFill="1" applyBorder="1" applyAlignment="1">
      <alignment horizontal="center"/>
    </xf>
    <xf numFmtId="44" fontId="12" fillId="5" borderId="7" xfId="1" applyFont="1" applyFill="1" applyBorder="1" applyAlignment="1"/>
    <xf numFmtId="44" fontId="12" fillId="5" borderId="31" xfId="1" applyFont="1" applyFill="1" applyBorder="1" applyAlignment="1"/>
    <xf numFmtId="43" fontId="12" fillId="5" borderId="1" xfId="3" applyFont="1" applyFill="1" applyBorder="1" applyAlignment="1"/>
    <xf numFmtId="43" fontId="12" fillId="5" borderId="25" xfId="3" applyFont="1" applyFill="1" applyBorder="1" applyAlignment="1"/>
    <xf numFmtId="169" fontId="13" fillId="5" borderId="29" xfId="0" applyNumberFormat="1" applyFont="1" applyFill="1" applyBorder="1" applyAlignment="1">
      <alignment horizontal="left"/>
    </xf>
    <xf numFmtId="170" fontId="3" fillId="4" borderId="49" xfId="0" applyNumberFormat="1" applyFont="1" applyFill="1" applyBorder="1" applyAlignment="1">
      <alignment horizontal="center"/>
    </xf>
    <xf numFmtId="3" fontId="1" fillId="4" borderId="49" xfId="0" applyNumberFormat="1" applyFont="1" applyFill="1" applyBorder="1" applyAlignment="1">
      <alignment horizontal="center"/>
    </xf>
    <xf numFmtId="44" fontId="0" fillId="0" borderId="43" xfId="1" applyFont="1" applyFill="1" applyBorder="1" applyAlignment="1"/>
    <xf numFmtId="44" fontId="0" fillId="0" borderId="44" xfId="1" applyFont="1" applyFill="1" applyBorder="1" applyAlignment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4" fontId="0" fillId="0" borderId="7" xfId="1" applyFont="1" applyBorder="1" applyAlignment="1"/>
    <xf numFmtId="44" fontId="0" fillId="0" borderId="31" xfId="1" applyFont="1" applyBorder="1" applyAlignment="1"/>
    <xf numFmtId="3" fontId="13" fillId="5" borderId="27" xfId="0" applyNumberFormat="1" applyFont="1" applyFill="1" applyBorder="1" applyAlignment="1"/>
    <xf numFmtId="169" fontId="13" fillId="5" borderId="27" xfId="0" applyNumberFormat="1" applyFont="1" applyFill="1" applyBorder="1" applyAlignment="1"/>
    <xf numFmtId="169" fontId="13" fillId="5" borderId="42" xfId="0" applyNumberFormat="1" applyFont="1" applyFill="1" applyBorder="1" applyAlignment="1"/>
    <xf numFmtId="166" fontId="12" fillId="5" borderId="33" xfId="3" applyNumberFormat="1" applyFont="1" applyFill="1" applyBorder="1" applyAlignment="1">
      <alignment horizontal="left"/>
    </xf>
    <xf numFmtId="166" fontId="12" fillId="5" borderId="32" xfId="3" applyNumberFormat="1" applyFont="1" applyFill="1" applyBorder="1" applyAlignment="1">
      <alignment horizontal="left"/>
    </xf>
    <xf numFmtId="166" fontId="0" fillId="0" borderId="47" xfId="3" applyNumberFormat="1" applyFont="1" applyBorder="1" applyAlignment="1">
      <alignment horizontal="left"/>
    </xf>
    <xf numFmtId="43" fontId="0" fillId="0" borderId="7" xfId="3" applyFont="1" applyBorder="1" applyAlignment="1"/>
    <xf numFmtId="43" fontId="0" fillId="0" borderId="31" xfId="3" applyFont="1" applyBorder="1" applyAlignment="1"/>
    <xf numFmtId="43" fontId="0" fillId="0" borderId="40" xfId="3" applyFont="1" applyBorder="1" applyAlignment="1"/>
    <xf numFmtId="0" fontId="1" fillId="7" borderId="3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170" fontId="3" fillId="7" borderId="53" xfId="0" applyNumberFormat="1" applyFont="1" applyFill="1" applyBorder="1" applyAlignment="1">
      <alignment horizontal="center"/>
    </xf>
    <xf numFmtId="170" fontId="3" fillId="7" borderId="49" xfId="0" applyNumberFormat="1" applyFont="1" applyFill="1" applyBorder="1" applyAlignment="1">
      <alignment horizontal="center"/>
    </xf>
    <xf numFmtId="3" fontId="1" fillId="7" borderId="49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6" fontId="12" fillId="0" borderId="7" xfId="3" applyNumberFormat="1" applyFont="1" applyFill="1" applyBorder="1" applyAlignment="1">
      <alignment horizontal="center"/>
    </xf>
    <xf numFmtId="166" fontId="12" fillId="0" borderId="1" xfId="3" applyNumberFormat="1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 vertical="center"/>
    </xf>
    <xf numFmtId="164" fontId="0" fillId="0" borderId="40" xfId="1" applyNumberFormat="1" applyFont="1" applyBorder="1" applyAlignment="1">
      <alignment wrapText="1"/>
    </xf>
    <xf numFmtId="164" fontId="0" fillId="0" borderId="50" xfId="1" applyNumberFormat="1" applyFont="1" applyFill="1" applyBorder="1" applyAlignment="1">
      <alignment wrapText="1"/>
    </xf>
    <xf numFmtId="166" fontId="0" fillId="0" borderId="41" xfId="3" applyNumberFormat="1" applyFont="1" applyBorder="1" applyAlignment="1">
      <alignment wrapText="1"/>
    </xf>
    <xf numFmtId="166" fontId="13" fillId="5" borderId="27" xfId="3" applyNumberFormat="1" applyFont="1" applyFill="1" applyBorder="1" applyAlignment="1">
      <alignment horizontal="left"/>
    </xf>
    <xf numFmtId="166" fontId="13" fillId="5" borderId="42" xfId="3" applyNumberFormat="1" applyFont="1" applyFill="1" applyBorder="1" applyAlignment="1">
      <alignment horizontal="left"/>
    </xf>
    <xf numFmtId="164" fontId="12" fillId="5" borderId="7" xfId="1" applyNumberFormat="1" applyFont="1" applyFill="1" applyBorder="1" applyAlignment="1"/>
    <xf numFmtId="164" fontId="12" fillId="5" borderId="31" xfId="1" applyNumberFormat="1" applyFont="1" applyFill="1" applyBorder="1" applyAlignment="1"/>
    <xf numFmtId="164" fontId="0" fillId="0" borderId="40" xfId="1" applyNumberFormat="1" applyFont="1" applyBorder="1" applyAlignment="1"/>
    <xf numFmtId="166" fontId="12" fillId="5" borderId="1" xfId="3" applyNumberFormat="1" applyFont="1" applyFill="1" applyBorder="1" applyAlignment="1"/>
    <xf numFmtId="166" fontId="12" fillId="5" borderId="25" xfId="3" applyNumberFormat="1" applyFont="1" applyFill="1" applyBorder="1" applyAlignment="1"/>
    <xf numFmtId="166" fontId="0" fillId="0" borderId="48" xfId="3" applyNumberFormat="1" applyFont="1" applyBorder="1" applyAlignment="1"/>
    <xf numFmtId="164" fontId="0" fillId="0" borderId="43" xfId="1" applyNumberFormat="1" applyFont="1" applyFill="1" applyBorder="1" applyAlignment="1"/>
    <xf numFmtId="164" fontId="0" fillId="0" borderId="44" xfId="1" applyNumberFormat="1" applyFont="1" applyFill="1" applyBorder="1" applyAlignment="1"/>
    <xf numFmtId="164" fontId="0" fillId="0" borderId="50" xfId="1" applyNumberFormat="1" applyFont="1" applyFill="1" applyBorder="1" applyAlignment="1"/>
    <xf numFmtId="164" fontId="0" fillId="0" borderId="7" xfId="1" applyNumberFormat="1" applyFont="1" applyBorder="1" applyAlignment="1"/>
    <xf numFmtId="164" fontId="0" fillId="0" borderId="31" xfId="1" applyNumberFormat="1" applyFont="1" applyBorder="1" applyAlignment="1"/>
    <xf numFmtId="166" fontId="0" fillId="0" borderId="7" xfId="3" applyNumberFormat="1" applyFont="1" applyBorder="1" applyAlignment="1"/>
    <xf numFmtId="166" fontId="0" fillId="0" borderId="31" xfId="3" applyNumberFormat="1" applyFont="1" applyBorder="1" applyAlignment="1"/>
    <xf numFmtId="166" fontId="0" fillId="0" borderId="40" xfId="3" applyNumberFormat="1" applyFont="1" applyBorder="1" applyAlignment="1"/>
    <xf numFmtId="166" fontId="13" fillId="5" borderId="27" xfId="0" applyNumberFormat="1" applyFont="1" applyFill="1" applyBorder="1" applyAlignment="1"/>
    <xf numFmtId="166" fontId="13" fillId="5" borderId="42" xfId="0" applyNumberFormat="1" applyFont="1" applyFill="1" applyBorder="1" applyAlignment="1"/>
    <xf numFmtId="166" fontId="13" fillId="5" borderId="27" xfId="3" applyNumberFormat="1" applyFont="1" applyFill="1" applyBorder="1" applyAlignment="1"/>
    <xf numFmtId="166" fontId="13" fillId="5" borderId="42" xfId="3" applyNumberFormat="1" applyFont="1" applyFill="1" applyBorder="1" applyAlignment="1"/>
    <xf numFmtId="0" fontId="0" fillId="0" borderId="0" xfId="0" applyAlignment="1">
      <alignment horizontal="right" indent="1"/>
    </xf>
    <xf numFmtId="0" fontId="13" fillId="0" borderId="54" xfId="0" applyFont="1" applyBorder="1" applyAlignment="1">
      <alignment wrapText="1"/>
    </xf>
    <xf numFmtId="0" fontId="1" fillId="0" borderId="0" xfId="0" applyFont="1" applyAlignment="1">
      <alignment horizontal="right" inden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9" fontId="0" fillId="0" borderId="0" xfId="2" applyFont="1" applyAlignment="1">
      <alignment vertical="center"/>
    </xf>
    <xf numFmtId="43" fontId="17" fillId="0" borderId="0" xfId="3" applyFont="1" applyAlignment="1">
      <alignment vertical="center" wrapText="1"/>
    </xf>
    <xf numFmtId="166" fontId="0" fillId="0" borderId="0" xfId="3" applyNumberFormat="1" applyFont="1" applyBorder="1"/>
    <xf numFmtId="171" fontId="6" fillId="0" borderId="0" xfId="2" applyNumberFormat="1" applyFont="1" applyAlignment="1">
      <alignment horizontal="center"/>
    </xf>
    <xf numFmtId="164" fontId="0" fillId="0" borderId="0" xfId="1" applyNumberFormat="1" applyFont="1" applyBorder="1"/>
    <xf numFmtId="0" fontId="19" fillId="0" borderId="0" xfId="0" applyFont="1" applyAlignment="1">
      <alignment horizontal="right"/>
    </xf>
    <xf numFmtId="165" fontId="20" fillId="0" borderId="0" xfId="0" applyNumberFormat="1" applyFont="1" applyAlignment="1">
      <alignment horizontal="left"/>
    </xf>
    <xf numFmtId="167" fontId="2" fillId="11" borderId="45" xfId="0" applyNumberFormat="1" applyFont="1" applyFill="1" applyBorder="1" applyAlignment="1">
      <alignment horizontal="center" vertical="center" textRotation="60" wrapText="1"/>
    </xf>
    <xf numFmtId="169" fontId="2" fillId="11" borderId="55" xfId="3" applyNumberFormat="1" applyFont="1" applyFill="1" applyBorder="1" applyAlignment="1">
      <alignment horizontal="center" vertical="center"/>
    </xf>
    <xf numFmtId="166" fontId="0" fillId="0" borderId="0" xfId="3" applyNumberFormat="1" applyFont="1" applyAlignment="1"/>
    <xf numFmtId="43" fontId="12" fillId="5" borderId="48" xfId="3" applyFont="1" applyFill="1" applyBorder="1" applyAlignment="1">
      <alignment wrapText="1"/>
    </xf>
    <xf numFmtId="166" fontId="12" fillId="5" borderId="48" xfId="3" applyNumberFormat="1" applyFont="1" applyFill="1" applyBorder="1" applyAlignment="1">
      <alignment wrapText="1"/>
    </xf>
    <xf numFmtId="9" fontId="7" fillId="0" borderId="0" xfId="2" applyFont="1" applyFill="1" applyBorder="1" applyAlignment="1">
      <alignment horizontal="left" vertical="center"/>
    </xf>
    <xf numFmtId="0" fontId="2" fillId="10" borderId="49" xfId="0" applyFont="1" applyFill="1" applyBorder="1" applyAlignment="1">
      <alignment horizontal="right" vertical="center" indent="1"/>
    </xf>
    <xf numFmtId="0" fontId="2" fillId="10" borderId="58" xfId="0" applyFont="1" applyFill="1" applyBorder="1" applyAlignment="1">
      <alignment horizontal="right" vertical="center" indent="1"/>
    </xf>
    <xf numFmtId="43" fontId="7" fillId="0" borderId="25" xfId="3" applyFont="1" applyFill="1" applyBorder="1" applyAlignment="1">
      <alignment horizontal="center" vertical="center"/>
    </xf>
    <xf numFmtId="0" fontId="2" fillId="10" borderId="53" xfId="0" applyFont="1" applyFill="1" applyBorder="1" applyAlignment="1">
      <alignment horizontal="left" vertical="center" indent="1"/>
    </xf>
    <xf numFmtId="44" fontId="2" fillId="0" borderId="44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3" fontId="7" fillId="0" borderId="0" xfId="0" applyNumberFormat="1" applyFont="1" applyFill="1" applyAlignment="1">
      <alignment vertical="center" wrapText="1"/>
    </xf>
    <xf numFmtId="0" fontId="0" fillId="0" borderId="0" xfId="0" applyAlignment="1">
      <alignment horizontal="right" vertical="center" wrapText="1"/>
    </xf>
    <xf numFmtId="4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44" fontId="7" fillId="0" borderId="0" xfId="0" applyNumberFormat="1" applyFont="1" applyFill="1" applyAlignment="1">
      <alignment vertical="center"/>
    </xf>
    <xf numFmtId="43" fontId="21" fillId="0" borderId="0" xfId="3" applyFont="1" applyAlignment="1">
      <alignment vertical="center" wrapText="1"/>
    </xf>
    <xf numFmtId="0" fontId="1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22" fillId="0" borderId="52" xfId="0" applyFont="1" applyBorder="1" applyAlignment="1">
      <alignment vertical="center"/>
    </xf>
    <xf numFmtId="37" fontId="12" fillId="0" borderId="70" xfId="3" applyNumberFormat="1" applyFont="1" applyFill="1" applyBorder="1" applyAlignment="1">
      <alignment horizontal="right" vertical="center" indent="1"/>
    </xf>
    <xf numFmtId="37" fontId="12" fillId="0" borderId="41" xfId="3" applyNumberFormat="1" applyFont="1" applyFill="1" applyBorder="1" applyAlignment="1">
      <alignment horizontal="right" vertical="center" indent="1"/>
    </xf>
    <xf numFmtId="37" fontId="12" fillId="0" borderId="42" xfId="3" applyNumberFormat="1" applyFont="1" applyFill="1" applyBorder="1" applyAlignment="1">
      <alignment horizontal="right" vertical="center" indent="1"/>
    </xf>
    <xf numFmtId="0" fontId="23" fillId="0" borderId="38" xfId="0" applyFont="1" applyBorder="1" applyAlignment="1">
      <alignment horizontal="center" wrapText="1"/>
    </xf>
    <xf numFmtId="166" fontId="7" fillId="0" borderId="7" xfId="3" applyNumberFormat="1" applyFont="1" applyFill="1" applyBorder="1" applyAlignment="1">
      <alignment horizontal="center"/>
    </xf>
    <xf numFmtId="43" fontId="0" fillId="0" borderId="0" xfId="3" applyFont="1" applyBorder="1"/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172" fontId="3" fillId="4" borderId="53" xfId="0" applyNumberFormat="1" applyFont="1" applyFill="1" applyBorder="1" applyAlignment="1">
      <alignment horizontal="center"/>
    </xf>
    <xf numFmtId="0" fontId="24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horizontal="right" vertical="top" wrapText="1"/>
    </xf>
    <xf numFmtId="43" fontId="13" fillId="5" borderId="29" xfId="3" applyFont="1" applyFill="1" applyBorder="1" applyAlignment="1">
      <alignment horizontal="left"/>
    </xf>
    <xf numFmtId="3" fontId="12" fillId="5" borderId="7" xfId="0" applyNumberFormat="1" applyFont="1" applyFill="1" applyBorder="1" applyAlignment="1">
      <alignment horizontal="right" indent="1"/>
    </xf>
    <xf numFmtId="3" fontId="12" fillId="5" borderId="1" xfId="0" applyNumberFormat="1" applyFont="1" applyFill="1" applyBorder="1" applyAlignment="1">
      <alignment horizontal="right" indent="1"/>
    </xf>
    <xf numFmtId="3" fontId="0" fillId="0" borderId="7" xfId="3" applyNumberFormat="1" applyFont="1" applyBorder="1" applyAlignment="1">
      <alignment horizontal="right" indent="1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" fontId="12" fillId="0" borderId="7" xfId="0" applyNumberFormat="1" applyFont="1" applyFill="1" applyBorder="1" applyAlignment="1">
      <alignment horizontal="right" indent="1"/>
    </xf>
    <xf numFmtId="3" fontId="12" fillId="0" borderId="1" xfId="0" applyNumberFormat="1" applyFont="1" applyFill="1" applyBorder="1" applyAlignment="1">
      <alignment horizontal="right" indent="1"/>
    </xf>
    <xf numFmtId="44" fontId="7" fillId="0" borderId="59" xfId="1" applyFont="1" applyFill="1" applyBorder="1" applyAlignment="1">
      <alignment horizontal="center" vertical="center"/>
    </xf>
    <xf numFmtId="44" fontId="7" fillId="0" borderId="64" xfId="1" applyFont="1" applyFill="1" applyBorder="1" applyAlignment="1">
      <alignment horizontal="center" vertical="center"/>
    </xf>
    <xf numFmtId="44" fontId="7" fillId="0" borderId="22" xfId="1" applyFont="1" applyFill="1" applyBorder="1" applyAlignment="1">
      <alignment horizontal="center" vertical="center"/>
    </xf>
    <xf numFmtId="43" fontId="7" fillId="0" borderId="60" xfId="3" applyFont="1" applyFill="1" applyBorder="1" applyAlignment="1">
      <alignment horizontal="center" vertical="center"/>
    </xf>
    <xf numFmtId="43" fontId="7" fillId="0" borderId="1" xfId="3" applyFont="1" applyFill="1" applyBorder="1" applyAlignment="1">
      <alignment horizontal="center" vertical="center"/>
    </xf>
    <xf numFmtId="43" fontId="7" fillId="0" borderId="61" xfId="3" applyFont="1" applyFill="1" applyBorder="1" applyAlignment="1">
      <alignment horizontal="center" vertical="center"/>
    </xf>
    <xf numFmtId="43" fontId="7" fillId="0" borderId="28" xfId="3" applyFont="1" applyFill="1" applyBorder="1" applyAlignment="1">
      <alignment horizontal="center" vertical="center"/>
    </xf>
    <xf numFmtId="43" fontId="7" fillId="0" borderId="30" xfId="3" applyFont="1" applyFill="1" applyBorder="1" applyAlignment="1">
      <alignment horizontal="center" vertical="center"/>
    </xf>
    <xf numFmtId="44" fontId="7" fillId="0" borderId="51" xfId="1" applyFont="1" applyFill="1" applyBorder="1" applyAlignment="1">
      <alignment horizontal="center" vertical="center"/>
    </xf>
    <xf numFmtId="44" fontId="7" fillId="0" borderId="67" xfId="1" applyFont="1" applyFill="1" applyBorder="1" applyAlignment="1">
      <alignment horizontal="center" vertical="center"/>
    </xf>
    <xf numFmtId="44" fontId="7" fillId="0" borderId="68" xfId="1" applyFont="1" applyFill="1" applyBorder="1" applyAlignment="1">
      <alignment horizontal="center" vertical="center"/>
    </xf>
    <xf numFmtId="44" fontId="7" fillId="0" borderId="69" xfId="1" applyFont="1" applyFill="1" applyBorder="1" applyAlignment="1">
      <alignment horizontal="center" vertical="center"/>
    </xf>
    <xf numFmtId="164" fontId="1" fillId="0" borderId="0" xfId="0" applyNumberFormat="1" applyFont="1" applyBorder="1"/>
    <xf numFmtId="43" fontId="17" fillId="0" borderId="0" xfId="3" applyFont="1" applyBorder="1"/>
    <xf numFmtId="9" fontId="0" fillId="0" borderId="0" xfId="2" applyFont="1" applyAlignment="1">
      <alignment horizontal="center"/>
    </xf>
    <xf numFmtId="166" fontId="21" fillId="0" borderId="0" xfId="3" applyNumberFormat="1" applyFont="1" applyFill="1" applyBorder="1" applyAlignment="1">
      <alignment horizontal="center" vertical="center"/>
    </xf>
    <xf numFmtId="44" fontId="0" fillId="0" borderId="0" xfId="1" applyFont="1"/>
    <xf numFmtId="44" fontId="0" fillId="0" borderId="62" xfId="1" applyFont="1" applyBorder="1"/>
    <xf numFmtId="44" fontId="0" fillId="0" borderId="10" xfId="1" applyFont="1" applyBorder="1"/>
    <xf numFmtId="43" fontId="0" fillId="0" borderId="2" xfId="3" applyFont="1" applyBorder="1"/>
    <xf numFmtId="43" fontId="21" fillId="0" borderId="0" xfId="3" applyFont="1"/>
    <xf numFmtId="0" fontId="0" fillId="0" borderId="0" xfId="2" applyNumberFormat="1" applyFont="1" applyAlignment="1">
      <alignment horizontal="right"/>
    </xf>
    <xf numFmtId="0" fontId="0" fillId="0" borderId="0" xfId="0" applyNumberFormat="1" applyAlignment="1">
      <alignment horizontal="right"/>
    </xf>
    <xf numFmtId="44" fontId="7" fillId="0" borderId="23" xfId="1" applyFont="1" applyFill="1" applyBorder="1" applyAlignment="1">
      <alignment horizontal="center" vertical="center"/>
    </xf>
    <xf numFmtId="43" fontId="7" fillId="0" borderId="32" xfId="3" applyFont="1" applyFill="1" applyBorder="1" applyAlignment="1">
      <alignment horizontal="center" vertical="center"/>
    </xf>
    <xf numFmtId="43" fontId="7" fillId="0" borderId="66" xfId="3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10" xfId="0" applyBorder="1"/>
    <xf numFmtId="1" fontId="25" fillId="0" borderId="0" xfId="3" applyNumberFormat="1" applyFont="1" applyFill="1" applyBorder="1" applyAlignment="1">
      <alignment horizontal="right" vertical="center"/>
    </xf>
    <xf numFmtId="174" fontId="12" fillId="0" borderId="21" xfId="0" applyNumberFormat="1" applyFont="1" applyFill="1" applyBorder="1" applyAlignment="1">
      <alignment horizontal="center" vertical="center"/>
    </xf>
    <xf numFmtId="174" fontId="12" fillId="0" borderId="8" xfId="0" applyNumberFormat="1" applyFont="1" applyFill="1" applyBorder="1" applyAlignment="1">
      <alignment horizontal="center" vertical="center"/>
    </xf>
    <xf numFmtId="174" fontId="12" fillId="0" borderId="27" xfId="0" applyNumberFormat="1" applyFont="1" applyFill="1" applyBorder="1" applyAlignment="1">
      <alignment horizontal="center" vertical="center"/>
    </xf>
    <xf numFmtId="43" fontId="12" fillId="0" borderId="20" xfId="3" applyFont="1" applyFill="1" applyBorder="1" applyAlignment="1">
      <alignment horizontal="left" vertical="center"/>
    </xf>
    <xf numFmtId="43" fontId="12" fillId="0" borderId="24" xfId="3" applyFont="1" applyFill="1" applyBorder="1" applyAlignment="1">
      <alignment horizontal="left" vertical="center"/>
    </xf>
    <xf numFmtId="43" fontId="12" fillId="0" borderId="26" xfId="3" applyFont="1" applyFill="1" applyBorder="1" applyAlignment="1">
      <alignment horizontal="left" vertical="center"/>
    </xf>
    <xf numFmtId="167" fontId="12" fillId="16" borderId="34" xfId="0" applyNumberFormat="1" applyFont="1" applyFill="1" applyBorder="1" applyAlignment="1">
      <alignment horizontal="center" vertical="center" textRotation="60" wrapText="1"/>
    </xf>
    <xf numFmtId="167" fontId="12" fillId="17" borderId="35" xfId="0" applyNumberFormat="1" applyFont="1" applyFill="1" applyBorder="1" applyAlignment="1">
      <alignment horizontal="center" vertical="center" textRotation="60" wrapText="1"/>
    </xf>
    <xf numFmtId="167" fontId="12" fillId="7" borderId="35" xfId="0" applyNumberFormat="1" applyFont="1" applyFill="1" applyBorder="1" applyAlignment="1">
      <alignment horizontal="center" vertical="center" textRotation="60" wrapText="1"/>
    </xf>
    <xf numFmtId="167" fontId="12" fillId="18" borderId="63" xfId="0" applyNumberFormat="1" applyFont="1" applyFill="1" applyBorder="1" applyAlignment="1">
      <alignment horizontal="center" vertical="center" textRotation="60" wrapText="1"/>
    </xf>
    <xf numFmtId="0" fontId="26" fillId="0" borderId="0" xfId="0" applyFont="1"/>
    <xf numFmtId="0" fontId="2" fillId="0" borderId="52" xfId="0" applyFont="1" applyBorder="1" applyAlignment="1">
      <alignment vertical="center"/>
    </xf>
    <xf numFmtId="0" fontId="7" fillId="0" borderId="0" xfId="0" applyFont="1"/>
    <xf numFmtId="169" fontId="28" fillId="19" borderId="17" xfId="3" applyNumberFormat="1" applyFont="1" applyFill="1" applyBorder="1" applyAlignment="1">
      <alignment horizontal="center" vertical="center"/>
    </xf>
    <xf numFmtId="0" fontId="1" fillId="16" borderId="37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1" fillId="16" borderId="38" xfId="0" applyFont="1" applyFill="1" applyBorder="1" applyAlignment="1">
      <alignment horizontal="center" vertical="center"/>
    </xf>
    <xf numFmtId="170" fontId="3" fillId="16" borderId="49" xfId="0" applyNumberFormat="1" applyFont="1" applyFill="1" applyBorder="1" applyAlignment="1">
      <alignment horizontal="center"/>
    </xf>
    <xf numFmtId="3" fontId="1" fillId="16" borderId="49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65" fontId="7" fillId="0" borderId="7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left" vertical="center"/>
    </xf>
    <xf numFmtId="44" fontId="0" fillId="0" borderId="72" xfId="1" applyFont="1" applyBorder="1" applyAlignment="1">
      <alignment horizontal="center" vertical="center"/>
    </xf>
    <xf numFmtId="44" fontId="7" fillId="0" borderId="73" xfId="1" applyFont="1" applyFill="1" applyBorder="1" applyAlignment="1">
      <alignment horizontal="center" vertical="center"/>
    </xf>
    <xf numFmtId="165" fontId="7" fillId="0" borderId="74" xfId="0" applyNumberFormat="1" applyFont="1" applyBorder="1" applyAlignment="1">
      <alignment horizontal="center" vertical="center"/>
    </xf>
    <xf numFmtId="0" fontId="7" fillId="0" borderId="75" xfId="0" applyFont="1" applyBorder="1" applyAlignment="1">
      <alignment horizontal="left" vertical="center"/>
    </xf>
    <xf numFmtId="43" fontId="0" fillId="0" borderId="75" xfId="3" applyFont="1" applyBorder="1" applyAlignment="1">
      <alignment horizontal="center" vertical="center"/>
    </xf>
    <xf numFmtId="43" fontId="7" fillId="0" borderId="76" xfId="3" applyFont="1" applyFill="1" applyBorder="1" applyAlignment="1">
      <alignment horizontal="center" vertical="center"/>
    </xf>
    <xf numFmtId="44" fontId="0" fillId="0" borderId="18" xfId="1" applyFont="1" applyFill="1" applyBorder="1" applyAlignment="1">
      <alignment vertical="center"/>
    </xf>
    <xf numFmtId="44" fontId="2" fillId="0" borderId="19" xfId="1" applyFont="1" applyFill="1" applyBorder="1" applyAlignment="1">
      <alignment vertical="center"/>
    </xf>
    <xf numFmtId="165" fontId="7" fillId="0" borderId="77" xfId="0" applyNumberFormat="1" applyFont="1" applyBorder="1" applyAlignment="1">
      <alignment horizontal="center" vertical="center"/>
    </xf>
    <xf numFmtId="0" fontId="7" fillId="0" borderId="78" xfId="0" applyFont="1" applyBorder="1" applyAlignment="1">
      <alignment horizontal="left" vertical="center"/>
    </xf>
    <xf numFmtId="43" fontId="0" fillId="0" borderId="78" xfId="3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9" fontId="0" fillId="0" borderId="81" xfId="2" applyFont="1" applyBorder="1" applyAlignment="1">
      <alignment vertical="center"/>
    </xf>
    <xf numFmtId="0" fontId="0" fillId="0" borderId="81" xfId="0" applyBorder="1" applyAlignment="1">
      <alignment horizontal="right" vertical="center" indent="1"/>
    </xf>
    <xf numFmtId="173" fontId="12" fillId="5" borderId="82" xfId="2" applyNumberFormat="1" applyFont="1" applyFill="1" applyBorder="1" applyAlignment="1">
      <alignment horizontal="center" vertical="center"/>
    </xf>
    <xf numFmtId="44" fontId="7" fillId="0" borderId="73" xfId="1" applyFont="1" applyFill="1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4" xfId="0" applyBorder="1" applyAlignment="1">
      <alignment horizontal="right" vertical="center" indent="1"/>
    </xf>
    <xf numFmtId="173" fontId="12" fillId="5" borderId="85" xfId="2" applyNumberFormat="1" applyFont="1" applyFill="1" applyBorder="1" applyAlignment="1">
      <alignment horizontal="center" vertical="center"/>
    </xf>
    <xf numFmtId="43" fontId="7" fillId="0" borderId="76" xfId="3" applyFont="1" applyFill="1" applyBorder="1" applyAlignment="1">
      <alignment vertical="center"/>
    </xf>
    <xf numFmtId="9" fontId="0" fillId="0" borderId="84" xfId="2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9" fontId="0" fillId="0" borderId="87" xfId="2" applyFont="1" applyBorder="1" applyAlignment="1">
      <alignment horizontal="center" vertical="center"/>
    </xf>
    <xf numFmtId="0" fontId="0" fillId="0" borderId="87" xfId="0" applyBorder="1" applyAlignment="1">
      <alignment horizontal="right" vertical="center" indent="1"/>
    </xf>
    <xf numFmtId="173" fontId="12" fillId="5" borderId="88" xfId="2" applyNumberFormat="1" applyFont="1" applyFill="1" applyBorder="1" applyAlignment="1">
      <alignment horizontal="center" vertical="center"/>
    </xf>
    <xf numFmtId="43" fontId="7" fillId="0" borderId="79" xfId="3" applyFont="1" applyFill="1" applyBorder="1" applyAlignment="1">
      <alignment vertical="center"/>
    </xf>
    <xf numFmtId="0" fontId="1" fillId="10" borderId="89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9" fontId="1" fillId="10" borderId="0" xfId="2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right" vertical="center"/>
    </xf>
    <xf numFmtId="173" fontId="1" fillId="10" borderId="5" xfId="2" applyNumberFormat="1" applyFont="1" applyFill="1" applyBorder="1" applyAlignment="1">
      <alignment horizontal="right" vertical="center" indent="1"/>
    </xf>
    <xf numFmtId="44" fontId="7" fillId="0" borderId="90" xfId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15" xfId="2" applyFont="1" applyBorder="1" applyAlignment="1">
      <alignment horizontal="center" vertical="center"/>
    </xf>
    <xf numFmtId="9" fontId="0" fillId="0" borderId="15" xfId="2" applyFont="1" applyBorder="1" applyAlignment="1">
      <alignment horizontal="right" vertical="center"/>
    </xf>
    <xf numFmtId="173" fontId="12" fillId="5" borderId="91" xfId="2" applyNumberFormat="1" applyFont="1" applyFill="1" applyBorder="1" applyAlignment="1">
      <alignment horizontal="center" vertical="center"/>
    </xf>
    <xf numFmtId="43" fontId="7" fillId="0" borderId="65" xfId="3" applyFont="1" applyFill="1" applyBorder="1" applyAlignment="1">
      <alignment vertical="center"/>
    </xf>
    <xf numFmtId="169" fontId="28" fillId="21" borderId="18" xfId="3" applyNumberFormat="1" applyFont="1" applyFill="1" applyBorder="1" applyAlignment="1">
      <alignment horizontal="center" vertical="center"/>
    </xf>
    <xf numFmtId="169" fontId="28" fillId="22" borderId="19" xfId="3" applyNumberFormat="1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1" fillId="17" borderId="38" xfId="0" applyFont="1" applyFill="1" applyBorder="1" applyAlignment="1">
      <alignment horizontal="center" vertical="center"/>
    </xf>
    <xf numFmtId="170" fontId="3" fillId="17" borderId="49" xfId="0" applyNumberFormat="1" applyFont="1" applyFill="1" applyBorder="1" applyAlignment="1">
      <alignment horizontal="center"/>
    </xf>
    <xf numFmtId="3" fontId="1" fillId="17" borderId="49" xfId="0" applyNumberFormat="1" applyFont="1" applyFill="1" applyBorder="1" applyAlignment="1">
      <alignment horizontal="center"/>
    </xf>
    <xf numFmtId="0" fontId="1" fillId="13" borderId="37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1" fillId="13" borderId="38" xfId="0" applyFont="1" applyFill="1" applyBorder="1" applyAlignment="1">
      <alignment horizontal="center" vertical="center"/>
    </xf>
    <xf numFmtId="170" fontId="3" fillId="13" borderId="49" xfId="0" applyNumberFormat="1" applyFont="1" applyFill="1" applyBorder="1" applyAlignment="1">
      <alignment horizontal="center"/>
    </xf>
    <xf numFmtId="3" fontId="1" fillId="13" borderId="49" xfId="0" applyNumberFormat="1" applyFont="1" applyFill="1" applyBorder="1" applyAlignment="1">
      <alignment horizontal="center"/>
    </xf>
    <xf numFmtId="0" fontId="0" fillId="23" borderId="0" xfId="0" applyFill="1"/>
    <xf numFmtId="0" fontId="1" fillId="12" borderId="37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0" fontId="3" fillId="12" borderId="49" xfId="0" applyNumberFormat="1" applyFont="1" applyFill="1" applyBorder="1" applyAlignment="1">
      <alignment horizontal="center"/>
    </xf>
    <xf numFmtId="3" fontId="1" fillId="12" borderId="49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3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4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7" xfId="3" applyNumberFormat="1" applyFont="1" applyFill="1" applyBorder="1" applyAlignment="1">
      <alignment horizontal="right" indent="1"/>
    </xf>
    <xf numFmtId="43" fontId="0" fillId="0" borderId="7" xfId="3" applyFont="1" applyFill="1" applyBorder="1" applyAlignment="1"/>
    <xf numFmtId="43" fontId="0" fillId="0" borderId="31" xfId="3" applyFont="1" applyFill="1" applyBorder="1" applyAlignment="1"/>
    <xf numFmtId="43" fontId="0" fillId="0" borderId="40" xfId="3" applyFont="1" applyFill="1" applyBorder="1" applyAlignment="1"/>
    <xf numFmtId="43" fontId="0" fillId="0" borderId="48" xfId="3" applyFont="1" applyFill="1" applyBorder="1" applyAlignment="1"/>
    <xf numFmtId="0" fontId="0" fillId="0" borderId="0" xfId="0" applyFill="1" applyAlignment="1"/>
    <xf numFmtId="170" fontId="3" fillId="15" borderId="53" xfId="0" applyNumberFormat="1" applyFont="1" applyFill="1" applyBorder="1" applyAlignment="1">
      <alignment horizontal="center"/>
    </xf>
    <xf numFmtId="170" fontId="3" fillId="15" borderId="49" xfId="0" applyNumberFormat="1" applyFont="1" applyFill="1" applyBorder="1" applyAlignment="1">
      <alignment horizontal="center"/>
    </xf>
    <xf numFmtId="3" fontId="1" fillId="15" borderId="49" xfId="0" applyNumberFormat="1" applyFont="1" applyFill="1" applyBorder="1" applyAlignment="1">
      <alignment horizontal="center"/>
    </xf>
    <xf numFmtId="0" fontId="1" fillId="15" borderId="37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38" xfId="0" applyFont="1" applyFill="1" applyBorder="1" applyAlignment="1">
      <alignment horizontal="center" vertical="center"/>
    </xf>
    <xf numFmtId="169" fontId="28" fillId="6" borderId="18" xfId="3" applyNumberFormat="1" applyFont="1" applyFill="1" applyBorder="1" applyAlignment="1">
      <alignment horizontal="center" vertical="center"/>
    </xf>
    <xf numFmtId="174" fontId="3" fillId="7" borderId="53" xfId="0" applyNumberFormat="1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18" borderId="37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19" xfId="0" applyFont="1" applyFill="1" applyBorder="1" applyAlignment="1">
      <alignment horizontal="center" vertical="center"/>
    </xf>
    <xf numFmtId="0" fontId="1" fillId="18" borderId="38" xfId="0" applyFont="1" applyFill="1" applyBorder="1" applyAlignment="1">
      <alignment horizontal="center" vertical="center"/>
    </xf>
    <xf numFmtId="174" fontId="3" fillId="18" borderId="53" xfId="0" applyNumberFormat="1" applyFont="1" applyFill="1" applyBorder="1" applyAlignment="1">
      <alignment horizontal="center"/>
    </xf>
    <xf numFmtId="170" fontId="3" fillId="18" borderId="49" xfId="0" applyNumberFormat="1" applyFont="1" applyFill="1" applyBorder="1" applyAlignment="1">
      <alignment horizontal="center"/>
    </xf>
    <xf numFmtId="3" fontId="1" fillId="18" borderId="49" xfId="0" applyNumberFormat="1" applyFont="1" applyFill="1" applyBorder="1" applyAlignment="1">
      <alignment horizontal="center"/>
    </xf>
    <xf numFmtId="0" fontId="1" fillId="14" borderId="37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1" fillId="14" borderId="38" xfId="0" applyFont="1" applyFill="1" applyBorder="1" applyAlignment="1">
      <alignment horizontal="center" vertical="center"/>
    </xf>
    <xf numFmtId="170" fontId="3" fillId="14" borderId="53" xfId="0" applyNumberFormat="1" applyFont="1" applyFill="1" applyBorder="1" applyAlignment="1">
      <alignment horizontal="center"/>
    </xf>
    <xf numFmtId="170" fontId="3" fillId="14" borderId="49" xfId="0" applyNumberFormat="1" applyFont="1" applyFill="1" applyBorder="1" applyAlignment="1">
      <alignment horizontal="center"/>
    </xf>
    <xf numFmtId="3" fontId="1" fillId="14" borderId="49" xfId="0" applyNumberFormat="1" applyFont="1" applyFill="1" applyBorder="1" applyAlignment="1">
      <alignment horizontal="center"/>
    </xf>
    <xf numFmtId="0" fontId="0" fillId="0" borderId="93" xfId="0" applyBorder="1" applyAlignment="1">
      <alignment horizontal="left" vertical="center" indent="1"/>
    </xf>
    <xf numFmtId="0" fontId="0" fillId="0" borderId="94" xfId="0" applyBorder="1" applyAlignment="1">
      <alignment vertical="center" wrapText="1"/>
    </xf>
    <xf numFmtId="0" fontId="0" fillId="0" borderId="95" xfId="0" applyBorder="1" applyAlignment="1">
      <alignment horizontal="left" vertical="center" indent="1"/>
    </xf>
    <xf numFmtId="0" fontId="0" fillId="0" borderId="85" xfId="0" applyBorder="1" applyAlignment="1">
      <alignment vertical="center" wrapText="1"/>
    </xf>
    <xf numFmtId="0" fontId="0" fillId="0" borderId="96" xfId="0" applyBorder="1" applyAlignment="1">
      <alignment horizontal="left" vertical="center" indent="1"/>
    </xf>
    <xf numFmtId="0" fontId="0" fillId="0" borderId="88" xfId="0" applyBorder="1" applyAlignment="1">
      <alignment vertical="center" wrapText="1"/>
    </xf>
    <xf numFmtId="0" fontId="0" fillId="0" borderId="93" xfId="0" applyFill="1" applyBorder="1" applyAlignment="1">
      <alignment horizontal="left" vertical="center" indent="1"/>
    </xf>
    <xf numFmtId="0" fontId="0" fillId="0" borderId="94" xfId="0" applyFill="1" applyBorder="1" applyAlignment="1">
      <alignment vertical="center" wrapText="1"/>
    </xf>
    <xf numFmtId="0" fontId="0" fillId="0" borderId="95" xfId="0" applyFill="1" applyBorder="1" applyAlignment="1">
      <alignment horizontal="left" vertical="center" indent="1"/>
    </xf>
    <xf numFmtId="0" fontId="0" fillId="0" borderId="85" xfId="0" applyFill="1" applyBorder="1" applyAlignment="1">
      <alignment vertical="center" wrapText="1"/>
    </xf>
    <xf numFmtId="0" fontId="0" fillId="0" borderId="96" xfId="0" applyFill="1" applyBorder="1" applyAlignment="1">
      <alignment horizontal="left" vertical="center" indent="1"/>
    </xf>
    <xf numFmtId="0" fontId="0" fillId="0" borderId="88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2" fillId="0" borderId="84" xfId="0" applyFont="1" applyBorder="1" applyAlignment="1">
      <alignment vertical="center"/>
    </xf>
    <xf numFmtId="43" fontId="33" fillId="23" borderId="3" xfId="3" applyFont="1" applyFill="1" applyBorder="1" applyAlignment="1">
      <alignment horizontal="left" vertical="center"/>
    </xf>
    <xf numFmtId="43" fontId="33" fillId="23" borderId="8" xfId="3" applyFont="1" applyFill="1" applyBorder="1" applyAlignment="1">
      <alignment horizontal="left" vertical="center"/>
    </xf>
    <xf numFmtId="0" fontId="0" fillId="0" borderId="84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4" fontId="3" fillId="18" borderId="49" xfId="0" applyNumberFormat="1" applyFont="1" applyFill="1" applyBorder="1" applyAlignment="1">
      <alignment horizontal="center"/>
    </xf>
    <xf numFmtId="174" fontId="3" fillId="7" borderId="49" xfId="0" applyNumberFormat="1" applyFont="1" applyFill="1" applyBorder="1" applyAlignment="1">
      <alignment horizontal="center"/>
    </xf>
    <xf numFmtId="0" fontId="12" fillId="0" borderId="97" xfId="0" applyFont="1" applyFill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/>
    <xf numFmtId="0" fontId="5" fillId="0" borderId="0" xfId="0" applyFont="1" applyFill="1" applyBorder="1" applyAlignment="1">
      <alignment horizontal="center" wrapText="1"/>
    </xf>
    <xf numFmtId="2" fontId="12" fillId="0" borderId="104" xfId="0" applyNumberFormat="1" applyFont="1" applyBorder="1" applyAlignment="1"/>
    <xf numFmtId="2" fontId="12" fillId="0" borderId="84" xfId="0" applyNumberFormat="1" applyFont="1" applyBorder="1" applyAlignment="1"/>
    <xf numFmtId="2" fontId="12" fillId="0" borderId="87" xfId="0" applyNumberFormat="1" applyFont="1" applyBorder="1" applyAlignment="1"/>
    <xf numFmtId="1" fontId="12" fillId="0" borderId="85" xfId="0" applyNumberFormat="1" applyFont="1" applyFill="1" applyBorder="1" applyAlignment="1"/>
    <xf numFmtId="1" fontId="7" fillId="0" borderId="85" xfId="0" applyNumberFormat="1" applyFont="1" applyFill="1" applyBorder="1" applyAlignment="1"/>
    <xf numFmtId="1" fontId="7" fillId="0" borderId="88" xfId="0" applyNumberFormat="1" applyFont="1" applyFill="1" applyBorder="1" applyAlignment="1"/>
    <xf numFmtId="43" fontId="7" fillId="0" borderId="93" xfId="3" applyFont="1" applyFill="1" applyBorder="1" applyAlignment="1">
      <alignment vertical="center"/>
    </xf>
    <xf numFmtId="43" fontId="7" fillId="0" borderId="95" xfId="3" applyFont="1" applyBorder="1" applyAlignment="1">
      <alignment vertical="center"/>
    </xf>
    <xf numFmtId="43" fontId="7" fillId="0" borderId="96" xfId="3" applyFont="1" applyBorder="1" applyAlignment="1">
      <alignment vertical="center"/>
    </xf>
    <xf numFmtId="0" fontId="7" fillId="0" borderId="93" xfId="0" applyFont="1" applyBorder="1" applyAlignment="1">
      <alignment horizontal="left" vertical="center" indent="1"/>
    </xf>
    <xf numFmtId="0" fontId="7" fillId="0" borderId="9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3" fontId="7" fillId="0" borderId="92" xfId="3" applyFont="1" applyFill="1" applyBorder="1" applyAlignment="1">
      <alignment vertical="center"/>
    </xf>
    <xf numFmtId="0" fontId="7" fillId="0" borderId="97" xfId="0" applyFont="1" applyBorder="1" applyAlignment="1">
      <alignment horizontal="center"/>
    </xf>
    <xf numFmtId="3" fontId="7" fillId="0" borderId="97" xfId="0" applyNumberFormat="1" applyFont="1" applyBorder="1" applyAlignment="1">
      <alignment horizontal="center"/>
    </xf>
    <xf numFmtId="0" fontId="7" fillId="0" borderId="95" xfId="0" applyFont="1" applyBorder="1" applyAlignment="1">
      <alignment horizontal="left" vertical="center" indent="1"/>
    </xf>
    <xf numFmtId="0" fontId="7" fillId="0" borderId="85" xfId="0" applyFont="1" applyBorder="1" applyAlignment="1">
      <alignment vertical="center" wrapText="1"/>
    </xf>
    <xf numFmtId="0" fontId="7" fillId="0" borderId="84" xfId="0" applyFont="1" applyBorder="1" applyAlignment="1">
      <alignment horizontal="center"/>
    </xf>
    <xf numFmtId="3" fontId="7" fillId="0" borderId="84" xfId="0" applyNumberFormat="1" applyFont="1" applyBorder="1" applyAlignment="1">
      <alignment horizontal="center"/>
    </xf>
    <xf numFmtId="0" fontId="7" fillId="0" borderId="96" xfId="0" applyFont="1" applyBorder="1" applyAlignment="1">
      <alignment horizontal="left" vertical="center" indent="1"/>
    </xf>
    <xf numFmtId="0" fontId="7" fillId="0" borderId="88" xfId="0" applyFont="1" applyBorder="1" applyAlignment="1">
      <alignment vertical="center" wrapText="1"/>
    </xf>
    <xf numFmtId="0" fontId="7" fillId="0" borderId="87" xfId="0" applyFont="1" applyBorder="1" applyAlignment="1">
      <alignment horizontal="center"/>
    </xf>
    <xf numFmtId="3" fontId="7" fillId="0" borderId="87" xfId="0" applyNumberFormat="1" applyFont="1" applyBorder="1" applyAlignment="1">
      <alignment horizontal="center"/>
    </xf>
    <xf numFmtId="43" fontId="7" fillId="0" borderId="107" xfId="3" applyFont="1" applyBorder="1" applyAlignment="1">
      <alignment vertical="center"/>
    </xf>
    <xf numFmtId="0" fontId="12" fillId="0" borderId="108" xfId="0" applyFont="1" applyBorder="1" applyAlignment="1">
      <alignment vertical="center"/>
    </xf>
    <xf numFmtId="2" fontId="12" fillId="0" borderId="108" xfId="0" applyNumberFormat="1" applyFont="1" applyBorder="1" applyAlignment="1"/>
    <xf numFmtId="1" fontId="7" fillId="0" borderId="109" xfId="0" applyNumberFormat="1" applyFont="1" applyFill="1" applyBorder="1" applyAlignment="1"/>
    <xf numFmtId="0" fontId="12" fillId="5" borderId="96" xfId="0" applyNumberFormat="1" applyFont="1" applyFill="1" applyBorder="1" applyAlignment="1">
      <alignment horizontal="center"/>
    </xf>
    <xf numFmtId="1" fontId="12" fillId="5" borderId="95" xfId="0" applyNumberFormat="1" applyFont="1" applyFill="1" applyBorder="1" applyAlignment="1">
      <alignment horizontal="right"/>
    </xf>
    <xf numFmtId="1" fontId="12" fillId="5" borderId="107" xfId="0" applyNumberFormat="1" applyFont="1" applyFill="1" applyBorder="1" applyAlignment="1">
      <alignment horizontal="right"/>
    </xf>
    <xf numFmtId="43" fontId="0" fillId="0" borderId="93" xfId="3" applyFont="1" applyFill="1" applyBorder="1" applyAlignment="1">
      <alignment vertical="center"/>
    </xf>
    <xf numFmtId="43" fontId="0" fillId="0" borderId="97" xfId="3" applyFont="1" applyFill="1" applyBorder="1" applyAlignment="1">
      <alignment vertical="center"/>
    </xf>
    <xf numFmtId="43" fontId="0" fillId="0" borderId="95" xfId="3" applyFont="1" applyBorder="1" applyAlignment="1">
      <alignment vertical="center"/>
    </xf>
    <xf numFmtId="43" fontId="0" fillId="0" borderId="84" xfId="3" applyFont="1" applyBorder="1" applyAlignment="1">
      <alignment vertical="center"/>
    </xf>
    <xf numFmtId="0" fontId="3" fillId="0" borderId="84" xfId="0" applyFont="1" applyBorder="1" applyAlignment="1">
      <alignment vertical="center" wrapText="1"/>
    </xf>
    <xf numFmtId="0" fontId="3" fillId="0" borderId="85" xfId="0" applyFont="1" applyBorder="1" applyAlignment="1">
      <alignment vertical="center" wrapText="1"/>
    </xf>
    <xf numFmtId="43" fontId="3" fillId="0" borderId="87" xfId="3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43" fontId="0" fillId="0" borderId="95" xfId="3" applyFont="1" applyFill="1" applyBorder="1" applyAlignment="1">
      <alignment vertical="center"/>
    </xf>
    <xf numFmtId="43" fontId="0" fillId="0" borderId="84" xfId="3" applyFont="1" applyFill="1" applyBorder="1" applyAlignment="1">
      <alignment vertical="center"/>
    </xf>
    <xf numFmtId="0" fontId="12" fillId="5" borderId="107" xfId="0" applyFont="1" applyFill="1" applyBorder="1" applyAlignment="1">
      <alignment wrapText="1"/>
    </xf>
    <xf numFmtId="0" fontId="7" fillId="0" borderId="109" xfId="0" applyFont="1" applyBorder="1" applyAlignment="1">
      <alignment wrapText="1"/>
    </xf>
    <xf numFmtId="1" fontId="7" fillId="0" borderId="88" xfId="0" applyNumberFormat="1" applyFont="1" applyFill="1" applyBorder="1" applyAlignment="1">
      <alignment horizontal="center"/>
    </xf>
    <xf numFmtId="0" fontId="12" fillId="5" borderId="96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43" fontId="3" fillId="0" borderId="0" xfId="3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43" fontId="9" fillId="0" borderId="0" xfId="3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8" fontId="29" fillId="0" borderId="52" xfId="0" applyNumberFormat="1" applyFont="1" applyFill="1" applyBorder="1" applyAlignment="1">
      <alignment vertical="center" wrapText="1"/>
    </xf>
    <xf numFmtId="177" fontId="12" fillId="5" borderId="107" xfId="0" applyNumberFormat="1" applyFont="1" applyFill="1" applyBorder="1" applyAlignment="1">
      <alignment horizontal="right"/>
    </xf>
    <xf numFmtId="43" fontId="7" fillId="0" borderId="78" xfId="3" applyFont="1" applyBorder="1" applyAlignment="1">
      <alignment vertical="center"/>
    </xf>
    <xf numFmtId="43" fontId="6" fillId="0" borderId="96" xfId="3" applyFont="1" applyBorder="1" applyAlignment="1">
      <alignment vertical="center"/>
    </xf>
    <xf numFmtId="0" fontId="1" fillId="7" borderId="18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/>
    </xf>
    <xf numFmtId="0" fontId="1" fillId="15" borderId="3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64" xfId="0" applyFont="1" applyFill="1" applyBorder="1" applyAlignment="1">
      <alignment horizontal="center" vertical="center"/>
    </xf>
    <xf numFmtId="0" fontId="1" fillId="10" borderId="6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right" vertical="center" indent="1"/>
    </xf>
    <xf numFmtId="0" fontId="2" fillId="10" borderId="18" xfId="0" applyFont="1" applyFill="1" applyBorder="1" applyAlignment="1">
      <alignment horizontal="right" vertical="center" indent="1"/>
    </xf>
    <xf numFmtId="168" fontId="29" fillId="0" borderId="0" xfId="0" applyNumberFormat="1" applyFont="1" applyFill="1" applyBorder="1" applyAlignment="1">
      <alignment horizontal="left" vertical="center" wrapText="1"/>
    </xf>
    <xf numFmtId="0" fontId="33" fillId="23" borderId="3" xfId="0" applyFont="1" applyFill="1" applyBorder="1" applyAlignment="1">
      <alignment horizontal="center" wrapText="1"/>
    </xf>
    <xf numFmtId="0" fontId="33" fillId="23" borderId="4" xfId="0" applyFont="1" applyFill="1" applyBorder="1" applyAlignment="1">
      <alignment horizontal="center" wrapText="1"/>
    </xf>
    <xf numFmtId="0" fontId="12" fillId="5" borderId="95" xfId="0" applyNumberFormat="1" applyFont="1" applyFill="1" applyBorder="1" applyAlignment="1">
      <alignment horizontal="center"/>
    </xf>
    <xf numFmtId="0" fontId="12" fillId="5" borderId="85" xfId="0" applyNumberFormat="1" applyFont="1" applyFill="1" applyBorder="1" applyAlignment="1">
      <alignment horizontal="center"/>
    </xf>
    <xf numFmtId="175" fontId="12" fillId="5" borderId="95" xfId="0" applyNumberFormat="1" applyFont="1" applyFill="1" applyBorder="1" applyAlignment="1">
      <alignment horizontal="center"/>
    </xf>
    <xf numFmtId="175" fontId="12" fillId="5" borderId="85" xfId="0" applyNumberFormat="1" applyFont="1" applyFill="1" applyBorder="1" applyAlignment="1">
      <alignment horizontal="center"/>
    </xf>
    <xf numFmtId="0" fontId="12" fillId="5" borderId="93" xfId="0" applyFont="1" applyFill="1" applyBorder="1" applyAlignment="1">
      <alignment horizontal="center"/>
    </xf>
    <xf numFmtId="0" fontId="12" fillId="5" borderId="94" xfId="0" applyFont="1" applyFill="1" applyBorder="1" applyAlignment="1">
      <alignment horizontal="center"/>
    </xf>
    <xf numFmtId="176" fontId="12" fillId="5" borderId="95" xfId="0" applyNumberFormat="1" applyFont="1" applyFill="1" applyBorder="1" applyAlignment="1">
      <alignment horizontal="center"/>
    </xf>
    <xf numFmtId="176" fontId="12" fillId="5" borderId="85" xfId="0" applyNumberFormat="1" applyFont="1" applyFill="1" applyBorder="1" applyAlignment="1">
      <alignment horizontal="center"/>
    </xf>
    <xf numFmtId="0" fontId="5" fillId="23" borderId="45" xfId="0" applyFont="1" applyFill="1" applyBorder="1" applyAlignment="1">
      <alignment horizontal="center" vertical="center" wrapText="1"/>
    </xf>
    <xf numFmtId="0" fontId="5" fillId="23" borderId="46" xfId="0" applyFont="1" applyFill="1" applyBorder="1" applyAlignment="1">
      <alignment horizontal="center" vertical="center" wrapText="1"/>
    </xf>
    <xf numFmtId="0" fontId="5" fillId="23" borderId="51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3" fontId="1" fillId="12" borderId="35" xfId="0" applyNumberFormat="1" applyFont="1" applyFill="1" applyBorder="1" applyAlignment="1">
      <alignment horizontal="center" vertical="center"/>
    </xf>
    <xf numFmtId="3" fontId="1" fillId="12" borderId="18" xfId="0" applyNumberFormat="1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center" vertical="center"/>
    </xf>
    <xf numFmtId="0" fontId="1" fillId="12" borderId="102" xfId="0" applyFont="1" applyFill="1" applyBorder="1" applyAlignment="1">
      <alignment horizontal="center" vertical="center"/>
    </xf>
    <xf numFmtId="0" fontId="1" fillId="12" borderId="98" xfId="0" applyFont="1" applyFill="1" applyBorder="1" applyAlignment="1">
      <alignment horizontal="center" vertical="center"/>
    </xf>
    <xf numFmtId="0" fontId="1" fillId="12" borderId="103" xfId="0" applyFont="1" applyFill="1" applyBorder="1" applyAlignment="1">
      <alignment horizontal="center" vertical="center"/>
    </xf>
    <xf numFmtId="0" fontId="1" fillId="12" borderId="54" xfId="0" applyFont="1" applyFill="1" applyBorder="1" applyAlignment="1">
      <alignment horizontal="center" vertical="center"/>
    </xf>
    <xf numFmtId="0" fontId="1" fillId="12" borderId="99" xfId="0" applyFont="1" applyFill="1" applyBorder="1" applyAlignment="1">
      <alignment horizontal="center" vertical="center"/>
    </xf>
    <xf numFmtId="166" fontId="12" fillId="5" borderId="20" xfId="3" applyNumberFormat="1" applyFont="1" applyFill="1" applyBorder="1" applyAlignment="1">
      <alignment horizontal="left"/>
    </xf>
    <xf numFmtId="166" fontId="12" fillId="5" borderId="21" xfId="3" applyNumberFormat="1" applyFont="1" applyFill="1" applyBorder="1" applyAlignment="1">
      <alignment horizontal="left"/>
    </xf>
    <xf numFmtId="166" fontId="12" fillId="5" borderId="56" xfId="3" applyNumberFormat="1" applyFont="1" applyFill="1" applyBorder="1" applyAlignment="1">
      <alignment horizontal="left"/>
    </xf>
    <xf numFmtId="166" fontId="12" fillId="5" borderId="24" xfId="3" applyNumberFormat="1" applyFont="1" applyFill="1" applyBorder="1" applyAlignment="1">
      <alignment horizontal="left"/>
    </xf>
    <xf numFmtId="166" fontId="12" fillId="5" borderId="8" xfId="3" applyNumberFormat="1" applyFont="1" applyFill="1" applyBorder="1" applyAlignment="1">
      <alignment horizontal="left"/>
    </xf>
    <xf numFmtId="166" fontId="12" fillId="5" borderId="4" xfId="3" applyNumberFormat="1" applyFont="1" applyFill="1" applyBorder="1" applyAlignment="1">
      <alignment horizontal="left"/>
    </xf>
    <xf numFmtId="166" fontId="0" fillId="0" borderId="26" xfId="3" applyNumberFormat="1" applyFont="1" applyBorder="1" applyAlignment="1">
      <alignment horizontal="left"/>
    </xf>
    <xf numFmtId="166" fontId="0" fillId="0" borderId="27" xfId="3" applyNumberFormat="1" applyFont="1" applyBorder="1" applyAlignment="1">
      <alignment horizontal="left"/>
    </xf>
    <xf numFmtId="166" fontId="0" fillId="0" borderId="57" xfId="3" applyNumberFormat="1" applyFont="1" applyBorder="1" applyAlignment="1">
      <alignment horizontal="left"/>
    </xf>
    <xf numFmtId="170" fontId="3" fillId="12" borderId="53" xfId="0" applyNumberFormat="1" applyFont="1" applyFill="1" applyBorder="1" applyAlignment="1">
      <alignment horizontal="center"/>
    </xf>
    <xf numFmtId="170" fontId="3" fillId="12" borderId="49" xfId="0" applyNumberFormat="1" applyFont="1" applyFill="1" applyBorder="1" applyAlignment="1">
      <alignment horizontal="center"/>
    </xf>
    <xf numFmtId="0" fontId="5" fillId="19" borderId="45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19" borderId="51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3" fontId="1" fillId="16" borderId="35" xfId="0" applyNumberFormat="1" applyFont="1" applyFill="1" applyBorder="1" applyAlignment="1">
      <alignment horizontal="center" vertical="center"/>
    </xf>
    <xf numFmtId="3" fontId="1" fillId="16" borderId="18" xfId="0" applyNumberFormat="1" applyFont="1" applyFill="1" applyBorder="1" applyAlignment="1">
      <alignment horizontal="center" vertical="center"/>
    </xf>
    <xf numFmtId="0" fontId="1" fillId="16" borderId="39" xfId="0" applyFont="1" applyFill="1" applyBorder="1" applyAlignment="1">
      <alignment horizontal="center" vertical="center"/>
    </xf>
    <xf numFmtId="0" fontId="1" fillId="16" borderId="36" xfId="0" applyFont="1" applyFill="1" applyBorder="1" applyAlignment="1">
      <alignment horizontal="center" vertical="center"/>
    </xf>
    <xf numFmtId="0" fontId="1" fillId="16" borderId="37" xfId="0" applyFont="1" applyFill="1" applyBorder="1" applyAlignment="1">
      <alignment horizontal="center" vertical="center"/>
    </xf>
    <xf numFmtId="0" fontId="1" fillId="16" borderId="102" xfId="0" applyFont="1" applyFill="1" applyBorder="1" applyAlignment="1">
      <alignment horizontal="center" vertical="center"/>
    </xf>
    <xf numFmtId="0" fontId="1" fillId="16" borderId="98" xfId="0" applyFont="1" applyFill="1" applyBorder="1" applyAlignment="1">
      <alignment horizontal="center" vertical="center"/>
    </xf>
    <xf numFmtId="0" fontId="1" fillId="16" borderId="103" xfId="0" applyFont="1" applyFill="1" applyBorder="1" applyAlignment="1">
      <alignment horizontal="center" vertical="center"/>
    </xf>
    <xf numFmtId="0" fontId="1" fillId="16" borderId="54" xfId="0" applyFont="1" applyFill="1" applyBorder="1" applyAlignment="1">
      <alignment horizontal="center" vertical="center"/>
    </xf>
    <xf numFmtId="0" fontId="1" fillId="16" borderId="99" xfId="0" applyFont="1" applyFill="1" applyBorder="1" applyAlignment="1">
      <alignment horizontal="center" vertical="center"/>
    </xf>
    <xf numFmtId="174" fontId="3" fillId="16" borderId="53" xfId="0" applyNumberFormat="1" applyFont="1" applyFill="1" applyBorder="1" applyAlignment="1">
      <alignment horizontal="center"/>
    </xf>
    <xf numFmtId="174" fontId="3" fillId="16" borderId="49" xfId="0" applyNumberFormat="1" applyFont="1" applyFill="1" applyBorder="1" applyAlignment="1">
      <alignment horizontal="center"/>
    </xf>
    <xf numFmtId="0" fontId="12" fillId="5" borderId="96" xfId="0" applyFont="1" applyFill="1" applyBorder="1" applyAlignment="1">
      <alignment horizontal="center"/>
    </xf>
    <xf numFmtId="0" fontId="12" fillId="5" borderId="88" xfId="0" applyFont="1" applyFill="1" applyBorder="1" applyAlignment="1">
      <alignment horizontal="center"/>
    </xf>
    <xf numFmtId="43" fontId="33" fillId="23" borderId="101" xfId="3" applyFont="1" applyFill="1" applyBorder="1" applyAlignment="1">
      <alignment horizontal="center" vertical="center"/>
    </xf>
    <xf numFmtId="43" fontId="33" fillId="23" borderId="100" xfId="3" applyFont="1" applyFill="1" applyBorder="1" applyAlignment="1">
      <alignment horizontal="center" vertical="center"/>
    </xf>
    <xf numFmtId="166" fontId="33" fillId="23" borderId="8" xfId="0" applyNumberFormat="1" applyFont="1" applyFill="1" applyBorder="1" applyAlignment="1">
      <alignment horizontal="center" vertical="center"/>
    </xf>
    <xf numFmtId="166" fontId="33" fillId="23" borderId="4" xfId="0" applyNumberFormat="1" applyFont="1" applyFill="1" applyBorder="1" applyAlignment="1">
      <alignment horizontal="center" vertical="center"/>
    </xf>
    <xf numFmtId="0" fontId="5" fillId="21" borderId="45" xfId="0" applyFont="1" applyFill="1" applyBorder="1" applyAlignment="1">
      <alignment horizontal="center" vertical="center" wrapText="1"/>
    </xf>
    <xf numFmtId="0" fontId="5" fillId="21" borderId="46" xfId="0" applyFont="1" applyFill="1" applyBorder="1" applyAlignment="1">
      <alignment horizontal="center" vertical="center" wrapText="1"/>
    </xf>
    <xf numFmtId="0" fontId="1" fillId="13" borderId="35" xfId="0" applyFont="1" applyFill="1" applyBorder="1" applyAlignment="1">
      <alignment horizontal="center" vertical="center"/>
    </xf>
    <xf numFmtId="0" fontId="1" fillId="13" borderId="18" xfId="0" applyFont="1" applyFill="1" applyBorder="1" applyAlignment="1">
      <alignment horizontal="center" vertical="center"/>
    </xf>
    <xf numFmtId="3" fontId="1" fillId="13" borderId="35" xfId="0" applyNumberFormat="1" applyFont="1" applyFill="1" applyBorder="1" applyAlignment="1">
      <alignment horizontal="center" vertical="center"/>
    </xf>
    <xf numFmtId="3" fontId="1" fillId="13" borderId="18" xfId="0" applyNumberFormat="1" applyFont="1" applyFill="1" applyBorder="1" applyAlignment="1">
      <alignment horizontal="center" vertical="center"/>
    </xf>
    <xf numFmtId="0" fontId="1" fillId="13" borderId="39" xfId="0" applyFont="1" applyFill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/>
    </xf>
    <xf numFmtId="0" fontId="1" fillId="13" borderId="37" xfId="0" applyFont="1" applyFill="1" applyBorder="1" applyAlignment="1">
      <alignment horizontal="center" vertical="center"/>
    </xf>
    <xf numFmtId="0" fontId="33" fillId="21" borderId="3" xfId="0" applyFont="1" applyFill="1" applyBorder="1" applyAlignment="1">
      <alignment horizontal="center" wrapText="1"/>
    </xf>
    <xf numFmtId="0" fontId="33" fillId="21" borderId="4" xfId="0" applyFont="1" applyFill="1" applyBorder="1" applyAlignment="1">
      <alignment horizontal="center" wrapText="1"/>
    </xf>
    <xf numFmtId="43" fontId="5" fillId="24" borderId="45" xfId="0" applyNumberFormat="1" applyFont="1" applyFill="1" applyBorder="1" applyAlignment="1">
      <alignment horizontal="center" vertical="center" wrapText="1"/>
    </xf>
    <xf numFmtId="0" fontId="5" fillId="24" borderId="46" xfId="0" applyFont="1" applyFill="1" applyBorder="1" applyAlignment="1">
      <alignment horizontal="center" vertical="center" wrapText="1"/>
    </xf>
    <xf numFmtId="0" fontId="5" fillId="24" borderId="51" xfId="0" applyFont="1" applyFill="1" applyBorder="1" applyAlignment="1">
      <alignment horizontal="center" vertical="center" wrapText="1"/>
    </xf>
    <xf numFmtId="0" fontId="1" fillId="17" borderId="35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3" fontId="1" fillId="17" borderId="35" xfId="0" applyNumberFormat="1" applyFont="1" applyFill="1" applyBorder="1" applyAlignment="1">
      <alignment horizontal="center" vertical="center"/>
    </xf>
    <xf numFmtId="3" fontId="1" fillId="17" borderId="18" xfId="0" applyNumberFormat="1" applyFont="1" applyFill="1" applyBorder="1" applyAlignment="1">
      <alignment horizontal="center" vertical="center"/>
    </xf>
    <xf numFmtId="0" fontId="1" fillId="17" borderId="39" xfId="0" applyFont="1" applyFill="1" applyBorder="1" applyAlignment="1">
      <alignment horizontal="center" vertical="center"/>
    </xf>
    <xf numFmtId="0" fontId="1" fillId="17" borderId="36" xfId="0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horizontal="center" vertical="center"/>
    </xf>
    <xf numFmtId="0" fontId="1" fillId="17" borderId="102" xfId="0" applyFont="1" applyFill="1" applyBorder="1" applyAlignment="1">
      <alignment horizontal="center" vertical="center"/>
    </xf>
    <xf numFmtId="0" fontId="1" fillId="17" borderId="98" xfId="0" applyFont="1" applyFill="1" applyBorder="1" applyAlignment="1">
      <alignment horizontal="center" vertical="center"/>
    </xf>
    <xf numFmtId="0" fontId="1" fillId="17" borderId="103" xfId="0" applyFont="1" applyFill="1" applyBorder="1" applyAlignment="1">
      <alignment horizontal="center" vertical="center"/>
    </xf>
    <xf numFmtId="0" fontId="1" fillId="17" borderId="54" xfId="0" applyFont="1" applyFill="1" applyBorder="1" applyAlignment="1">
      <alignment horizontal="center" vertical="center"/>
    </xf>
    <xf numFmtId="0" fontId="1" fillId="17" borderId="99" xfId="0" applyFont="1" applyFill="1" applyBorder="1" applyAlignment="1">
      <alignment horizontal="center" vertical="center"/>
    </xf>
    <xf numFmtId="174" fontId="3" fillId="17" borderId="53" xfId="0" applyNumberFormat="1" applyFont="1" applyFill="1" applyBorder="1" applyAlignment="1">
      <alignment horizontal="center"/>
    </xf>
    <xf numFmtId="174" fontId="3" fillId="17" borderId="49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10" xfId="0" applyBorder="1" applyAlignment="1">
      <alignment horizontal="center"/>
    </xf>
    <xf numFmtId="43" fontId="33" fillId="21" borderId="3" xfId="3" applyFont="1" applyFill="1" applyBorder="1" applyAlignment="1">
      <alignment horizontal="center" vertical="center"/>
    </xf>
    <xf numFmtId="43" fontId="33" fillId="21" borderId="8" xfId="3" applyFont="1" applyFill="1" applyBorder="1" applyAlignment="1">
      <alignment horizontal="center" vertical="center"/>
    </xf>
    <xf numFmtId="43" fontId="33" fillId="21" borderId="4" xfId="3" applyFont="1" applyFill="1" applyBorder="1" applyAlignment="1">
      <alignment horizontal="center" vertical="center"/>
    </xf>
    <xf numFmtId="43" fontId="12" fillId="5" borderId="95" xfId="3" applyFont="1" applyFill="1" applyBorder="1" applyAlignment="1">
      <alignment horizontal="left"/>
    </xf>
    <xf numFmtId="43" fontId="12" fillId="5" borderId="84" xfId="3" applyFont="1" applyFill="1" applyBorder="1" applyAlignment="1">
      <alignment horizontal="left"/>
    </xf>
    <xf numFmtId="43" fontId="12" fillId="5" borderId="85" xfId="3" applyFont="1" applyFill="1" applyBorder="1" applyAlignment="1">
      <alignment horizontal="left"/>
    </xf>
    <xf numFmtId="43" fontId="12" fillId="5" borderId="93" xfId="3" applyFont="1" applyFill="1" applyBorder="1" applyAlignment="1">
      <alignment horizontal="left"/>
    </xf>
    <xf numFmtId="43" fontId="12" fillId="5" borderId="97" xfId="3" applyFont="1" applyFill="1" applyBorder="1" applyAlignment="1">
      <alignment horizontal="left"/>
    </xf>
    <xf numFmtId="43" fontId="12" fillId="5" borderId="94" xfId="3" applyFont="1" applyFill="1" applyBorder="1" applyAlignment="1">
      <alignment horizontal="left"/>
    </xf>
    <xf numFmtId="0" fontId="1" fillId="13" borderId="102" xfId="0" applyFont="1" applyFill="1" applyBorder="1" applyAlignment="1">
      <alignment horizontal="center" vertical="center"/>
    </xf>
    <xf numFmtId="0" fontId="1" fillId="13" borderId="98" xfId="0" applyFont="1" applyFill="1" applyBorder="1" applyAlignment="1">
      <alignment horizontal="center" vertical="center"/>
    </xf>
    <xf numFmtId="0" fontId="1" fillId="13" borderId="103" xfId="0" applyFont="1" applyFill="1" applyBorder="1" applyAlignment="1">
      <alignment horizontal="center" vertical="center"/>
    </xf>
    <xf numFmtId="0" fontId="1" fillId="13" borderId="54" xfId="0" applyFont="1" applyFill="1" applyBorder="1" applyAlignment="1">
      <alignment horizontal="center" vertical="center"/>
    </xf>
    <xf numFmtId="0" fontId="1" fillId="13" borderId="99" xfId="0" applyFont="1" applyFill="1" applyBorder="1" applyAlignment="1">
      <alignment horizontal="center" vertical="center"/>
    </xf>
    <xf numFmtId="166" fontId="0" fillId="0" borderId="26" xfId="3" applyNumberFormat="1" applyFont="1" applyFill="1" applyBorder="1" applyAlignment="1">
      <alignment horizontal="left"/>
    </xf>
    <xf numFmtId="166" fontId="0" fillId="0" borderId="27" xfId="3" applyNumberFormat="1" applyFont="1" applyFill="1" applyBorder="1" applyAlignment="1">
      <alignment horizontal="left"/>
    </xf>
    <xf numFmtId="166" fontId="0" fillId="0" borderId="57" xfId="3" applyNumberFormat="1" applyFont="1" applyFill="1" applyBorder="1" applyAlignment="1">
      <alignment horizontal="left"/>
    </xf>
    <xf numFmtId="170" fontId="3" fillId="13" borderId="53" xfId="0" applyNumberFormat="1" applyFont="1" applyFill="1" applyBorder="1" applyAlignment="1">
      <alignment horizontal="center"/>
    </xf>
    <xf numFmtId="170" fontId="3" fillId="13" borderId="49" xfId="0" applyNumberFormat="1" applyFont="1" applyFill="1" applyBorder="1" applyAlignment="1">
      <alignment horizontal="center"/>
    </xf>
    <xf numFmtId="0" fontId="12" fillId="5" borderId="105" xfId="0" applyNumberFormat="1" applyFont="1" applyFill="1" applyBorder="1" applyAlignment="1">
      <alignment horizontal="center"/>
    </xf>
    <xf numFmtId="0" fontId="12" fillId="5" borderId="106" xfId="0" applyNumberFormat="1" applyFont="1" applyFill="1" applyBorder="1" applyAlignment="1">
      <alignment horizontal="center"/>
    </xf>
    <xf numFmtId="0" fontId="12" fillId="5" borderId="95" xfId="0" applyFont="1" applyFill="1" applyBorder="1" applyAlignment="1">
      <alignment horizontal="center" wrapText="1"/>
    </xf>
    <xf numFmtId="0" fontId="12" fillId="5" borderId="85" xfId="0" applyFont="1" applyFill="1" applyBorder="1" applyAlignment="1">
      <alignment horizontal="center" wrapText="1"/>
    </xf>
    <xf numFmtId="43" fontId="5" fillId="25" borderId="45" xfId="0" applyNumberFormat="1" applyFont="1" applyFill="1" applyBorder="1" applyAlignment="1">
      <alignment horizontal="center" vertical="center" wrapText="1"/>
    </xf>
    <xf numFmtId="0" fontId="5" fillId="25" borderId="46" xfId="0" applyFont="1" applyFill="1" applyBorder="1" applyAlignment="1">
      <alignment horizontal="center" vertical="center" wrapText="1"/>
    </xf>
    <xf numFmtId="0" fontId="5" fillId="25" borderId="5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3" fontId="1" fillId="7" borderId="35" xfId="0" applyNumberFormat="1" applyFont="1" applyFill="1" applyBorder="1" applyAlignment="1">
      <alignment horizontal="center" vertical="center"/>
    </xf>
    <xf numFmtId="3" fontId="1" fillId="7" borderId="18" xfId="0" applyNumberFormat="1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1" fillId="15" borderId="35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/>
    </xf>
    <xf numFmtId="3" fontId="1" fillId="15" borderId="35" xfId="0" applyNumberFormat="1" applyFont="1" applyFill="1" applyBorder="1" applyAlignment="1">
      <alignment horizontal="center" vertical="center"/>
    </xf>
    <xf numFmtId="3" fontId="1" fillId="15" borderId="18" xfId="0" applyNumberFormat="1" applyFont="1" applyFill="1" applyBorder="1" applyAlignment="1">
      <alignment horizontal="center" vertical="center"/>
    </xf>
    <xf numFmtId="0" fontId="1" fillId="15" borderId="39" xfId="0" applyFont="1" applyFill="1" applyBorder="1" applyAlignment="1">
      <alignment horizontal="center" vertical="center"/>
    </xf>
    <xf numFmtId="0" fontId="1" fillId="15" borderId="36" xfId="0" applyFont="1" applyFill="1" applyBorder="1" applyAlignment="1">
      <alignment horizontal="center" vertical="center"/>
    </xf>
    <xf numFmtId="0" fontId="1" fillId="15" borderId="37" xfId="0" applyFont="1" applyFill="1" applyBorder="1" applyAlignment="1">
      <alignment horizontal="center" vertical="center"/>
    </xf>
    <xf numFmtId="166" fontId="33" fillId="6" borderId="3" xfId="0" applyNumberFormat="1" applyFont="1" applyFill="1" applyBorder="1" applyAlignment="1">
      <alignment horizontal="center" vertical="center"/>
    </xf>
    <xf numFmtId="166" fontId="33" fillId="6" borderId="8" xfId="0" applyNumberFormat="1" applyFont="1" applyFill="1" applyBorder="1" applyAlignment="1">
      <alignment horizontal="center" vertical="center"/>
    </xf>
    <xf numFmtId="166" fontId="33" fillId="6" borderId="4" xfId="0" applyNumberFormat="1" applyFont="1" applyFill="1" applyBorder="1" applyAlignment="1">
      <alignment horizontal="center" vertical="center"/>
    </xf>
    <xf numFmtId="43" fontId="12" fillId="5" borderId="93" xfId="3" applyFont="1" applyFill="1" applyBorder="1" applyAlignment="1">
      <alignment horizontal="left" vertical="center" wrapText="1"/>
    </xf>
    <xf numFmtId="43" fontId="12" fillId="5" borderId="97" xfId="3" applyFont="1" applyFill="1" applyBorder="1" applyAlignment="1">
      <alignment horizontal="left" vertical="center" wrapText="1"/>
    </xf>
    <xf numFmtId="43" fontId="12" fillId="5" borderId="94" xfId="3" applyFont="1" applyFill="1" applyBorder="1" applyAlignment="1">
      <alignment horizontal="left" vertical="center" wrapText="1"/>
    </xf>
    <xf numFmtId="43" fontId="12" fillId="5" borderId="95" xfId="3" applyFont="1" applyFill="1" applyBorder="1" applyAlignment="1">
      <alignment horizontal="left" vertical="center" wrapText="1"/>
    </xf>
    <xf numFmtId="43" fontId="12" fillId="5" borderId="84" xfId="3" applyFont="1" applyFill="1" applyBorder="1" applyAlignment="1">
      <alignment horizontal="left" vertical="center" wrapText="1"/>
    </xf>
    <xf numFmtId="43" fontId="12" fillId="5" borderId="85" xfId="3" applyFont="1" applyFill="1" applyBorder="1" applyAlignment="1">
      <alignment horizontal="left" vertical="center" wrapText="1"/>
    </xf>
    <xf numFmtId="0" fontId="33" fillId="6" borderId="3" xfId="0" applyFont="1" applyFill="1" applyBorder="1" applyAlignment="1">
      <alignment horizontal="center" wrapText="1"/>
    </xf>
    <xf numFmtId="0" fontId="33" fillId="6" borderId="4" xfId="0" applyFont="1" applyFill="1" applyBorder="1" applyAlignment="1">
      <alignment horizont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3" fontId="1" fillId="7" borderId="35" xfId="0" applyNumberFormat="1" applyFont="1" applyFill="1" applyBorder="1" applyAlignment="1">
      <alignment horizontal="center" vertical="center" wrapText="1"/>
    </xf>
    <xf numFmtId="3" fontId="1" fillId="7" borderId="18" xfId="0" applyNumberFormat="1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102" xfId="0" applyFont="1" applyFill="1" applyBorder="1" applyAlignment="1">
      <alignment horizontal="center" vertical="center" wrapText="1"/>
    </xf>
    <xf numFmtId="0" fontId="1" fillId="7" borderId="98" xfId="0" applyFont="1" applyFill="1" applyBorder="1" applyAlignment="1">
      <alignment horizontal="center" vertical="center" wrapText="1"/>
    </xf>
    <xf numFmtId="0" fontId="1" fillId="7" borderId="103" xfId="0" applyFont="1" applyFill="1" applyBorder="1" applyAlignment="1">
      <alignment horizontal="center" vertical="center" wrapText="1"/>
    </xf>
    <xf numFmtId="0" fontId="1" fillId="7" borderId="54" xfId="0" applyFont="1" applyFill="1" applyBorder="1" applyAlignment="1">
      <alignment horizontal="center" vertical="center" wrapText="1"/>
    </xf>
    <xf numFmtId="0" fontId="1" fillId="7" borderId="99" xfId="0" applyFont="1" applyFill="1" applyBorder="1" applyAlignment="1">
      <alignment horizontal="center" vertical="center" wrapText="1"/>
    </xf>
    <xf numFmtId="0" fontId="1" fillId="15" borderId="102" xfId="0" applyFont="1" applyFill="1" applyBorder="1" applyAlignment="1">
      <alignment horizontal="center" vertical="center"/>
    </xf>
    <xf numFmtId="0" fontId="1" fillId="15" borderId="98" xfId="0" applyFont="1" applyFill="1" applyBorder="1" applyAlignment="1">
      <alignment horizontal="center" vertical="center"/>
    </xf>
    <xf numFmtId="0" fontId="1" fillId="15" borderId="103" xfId="0" applyFont="1" applyFill="1" applyBorder="1" applyAlignment="1">
      <alignment horizontal="center" vertical="center"/>
    </xf>
    <xf numFmtId="0" fontId="1" fillId="15" borderId="54" xfId="0" applyFont="1" applyFill="1" applyBorder="1" applyAlignment="1">
      <alignment horizontal="center" vertical="center"/>
    </xf>
    <xf numFmtId="0" fontId="1" fillId="15" borderId="9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3" fontId="1" fillId="3" borderId="35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" fillId="7" borderId="3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43" fontId="5" fillId="20" borderId="45" xfId="0" applyNumberFormat="1" applyFont="1" applyFill="1" applyBorder="1" applyAlignment="1">
      <alignment horizontal="center" vertical="center" wrapText="1"/>
    </xf>
    <xf numFmtId="0" fontId="5" fillId="20" borderId="46" xfId="0" applyFont="1" applyFill="1" applyBorder="1" applyAlignment="1">
      <alignment horizontal="center" vertical="center" wrapText="1"/>
    </xf>
    <xf numFmtId="0" fontId="5" fillId="20" borderId="51" xfId="0" applyFont="1" applyFill="1" applyBorder="1" applyAlignment="1">
      <alignment horizontal="center" vertical="center" wrapText="1"/>
    </xf>
    <xf numFmtId="0" fontId="1" fillId="18" borderId="35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3" fontId="1" fillId="18" borderId="35" xfId="0" applyNumberFormat="1" applyFont="1" applyFill="1" applyBorder="1" applyAlignment="1">
      <alignment horizontal="center" vertical="center"/>
    </xf>
    <xf numFmtId="3" fontId="1" fillId="18" borderId="18" xfId="0" applyNumberFormat="1" applyFont="1" applyFill="1" applyBorder="1" applyAlignment="1">
      <alignment horizontal="center" vertical="center"/>
    </xf>
    <xf numFmtId="0" fontId="1" fillId="18" borderId="39" xfId="0" applyFont="1" applyFill="1" applyBorder="1" applyAlignment="1">
      <alignment horizontal="center" vertical="center"/>
    </xf>
    <xf numFmtId="0" fontId="1" fillId="18" borderId="36" xfId="0" applyFont="1" applyFill="1" applyBorder="1" applyAlignment="1">
      <alignment horizontal="center" vertical="center"/>
    </xf>
    <xf numFmtId="0" fontId="1" fillId="18" borderId="37" xfId="0" applyFont="1" applyFill="1" applyBorder="1" applyAlignment="1">
      <alignment horizontal="center" vertical="center"/>
    </xf>
    <xf numFmtId="0" fontId="5" fillId="22" borderId="45" xfId="0" applyFont="1" applyFill="1" applyBorder="1" applyAlignment="1">
      <alignment horizontal="center" vertical="center" wrapText="1"/>
    </xf>
    <xf numFmtId="0" fontId="5" fillId="22" borderId="46" xfId="0" applyFont="1" applyFill="1" applyBorder="1" applyAlignment="1">
      <alignment horizontal="center" vertical="center" wrapText="1"/>
    </xf>
    <xf numFmtId="0" fontId="5" fillId="22" borderId="51" xfId="0" applyFont="1" applyFill="1" applyBorder="1" applyAlignment="1">
      <alignment horizontal="center" vertical="center" wrapText="1"/>
    </xf>
    <xf numFmtId="0" fontId="1" fillId="14" borderId="35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3" fontId="1" fillId="14" borderId="35" xfId="0" applyNumberFormat="1" applyFont="1" applyFill="1" applyBorder="1" applyAlignment="1">
      <alignment horizontal="center" vertical="center"/>
    </xf>
    <xf numFmtId="3" fontId="1" fillId="14" borderId="18" xfId="0" applyNumberFormat="1" applyFont="1" applyFill="1" applyBorder="1" applyAlignment="1">
      <alignment horizontal="center" vertical="center"/>
    </xf>
    <xf numFmtId="0" fontId="1" fillId="14" borderId="39" xfId="0" applyFont="1" applyFill="1" applyBorder="1" applyAlignment="1">
      <alignment horizontal="center" vertical="center"/>
    </xf>
    <xf numFmtId="0" fontId="1" fillId="14" borderId="36" xfId="0" applyFont="1" applyFill="1" applyBorder="1" applyAlignment="1">
      <alignment horizontal="center" vertical="center"/>
    </xf>
    <xf numFmtId="0" fontId="1" fillId="14" borderId="37" xfId="0" applyFont="1" applyFill="1" applyBorder="1" applyAlignment="1">
      <alignment horizontal="center" vertical="center"/>
    </xf>
    <xf numFmtId="0" fontId="1" fillId="18" borderId="102" xfId="0" applyFont="1" applyFill="1" applyBorder="1" applyAlignment="1">
      <alignment horizontal="center" vertical="center"/>
    </xf>
    <xf numFmtId="0" fontId="1" fillId="18" borderId="98" xfId="0" applyFont="1" applyFill="1" applyBorder="1" applyAlignment="1">
      <alignment horizontal="center" vertical="center"/>
    </xf>
    <xf numFmtId="0" fontId="1" fillId="18" borderId="103" xfId="0" applyFont="1" applyFill="1" applyBorder="1" applyAlignment="1">
      <alignment horizontal="center" vertical="center"/>
    </xf>
    <xf numFmtId="0" fontId="1" fillId="18" borderId="54" xfId="0" applyFont="1" applyFill="1" applyBorder="1" applyAlignment="1">
      <alignment horizontal="center" vertical="center"/>
    </xf>
    <xf numFmtId="0" fontId="1" fillId="18" borderId="99" xfId="0" applyFont="1" applyFill="1" applyBorder="1" applyAlignment="1">
      <alignment horizontal="center" vertical="center"/>
    </xf>
    <xf numFmtId="0" fontId="1" fillId="14" borderId="102" xfId="0" applyFont="1" applyFill="1" applyBorder="1" applyAlignment="1">
      <alignment horizontal="center" vertical="center"/>
    </xf>
    <xf numFmtId="0" fontId="1" fillId="14" borderId="98" xfId="0" applyFont="1" applyFill="1" applyBorder="1" applyAlignment="1">
      <alignment horizontal="center" vertical="center"/>
    </xf>
    <xf numFmtId="0" fontId="1" fillId="14" borderId="103" xfId="0" applyFont="1" applyFill="1" applyBorder="1" applyAlignment="1">
      <alignment horizontal="center" vertical="center"/>
    </xf>
    <xf numFmtId="0" fontId="1" fillId="14" borderId="54" xfId="0" applyFont="1" applyFill="1" applyBorder="1" applyAlignment="1">
      <alignment horizontal="center" vertical="center"/>
    </xf>
    <xf numFmtId="0" fontId="1" fillId="14" borderId="99" xfId="0" applyFont="1" applyFill="1" applyBorder="1" applyAlignment="1">
      <alignment horizontal="center" vertical="center"/>
    </xf>
    <xf numFmtId="0" fontId="33" fillId="22" borderId="3" xfId="0" applyFont="1" applyFill="1" applyBorder="1" applyAlignment="1">
      <alignment horizontal="center" vertical="center"/>
    </xf>
    <xf numFmtId="0" fontId="33" fillId="22" borderId="8" xfId="0" applyFont="1" applyFill="1" applyBorder="1" applyAlignment="1">
      <alignment horizontal="center" vertical="center"/>
    </xf>
    <xf numFmtId="0" fontId="33" fillId="22" borderId="4" xfId="0" applyFont="1" applyFill="1" applyBorder="1" applyAlignment="1">
      <alignment horizontal="center" vertical="center"/>
    </xf>
    <xf numFmtId="0" fontId="33" fillId="22" borderId="3" xfId="0" applyFont="1" applyFill="1" applyBorder="1" applyAlignment="1">
      <alignment horizontal="center" wrapText="1"/>
    </xf>
    <xf numFmtId="0" fontId="33" fillId="22" borderId="4" xfId="0" applyFont="1" applyFill="1" applyBorder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13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color rgb="FF9C0006"/>
      </font>
      <fill>
        <patternFill>
          <bgColor rgb="FFFFC7CE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  <color rgb="FFFFFFCC"/>
      <color rgb="FFD16309"/>
      <color rgb="FF008000"/>
      <color rgb="FFFFFF99"/>
      <color rgb="FF00CC00"/>
      <color rgb="FFFF8BE1"/>
      <color rgb="FFFC9E8E"/>
      <color rgb="FF99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1F497D"/>
    <pageSetUpPr fitToPage="1"/>
  </sheetPr>
  <dimension ref="A1:J24"/>
  <sheetViews>
    <sheetView showGridLines="0" tabSelected="1" zoomScale="75" zoomScaleNormal="75" workbookViewId="0">
      <pane ySplit="4" topLeftCell="A5" activePane="bottomLeft" state="frozen"/>
      <selection activeCell="C4" sqref="C4"/>
      <selection pane="bottomLeft" activeCell="F28" sqref="F28"/>
    </sheetView>
  </sheetViews>
  <sheetFormatPr defaultColWidth="9.44140625" defaultRowHeight="14.4" x14ac:dyDescent="0.3"/>
  <cols>
    <col min="1" max="1" width="0.6640625" style="98" customWidth="1"/>
    <col min="2" max="2" width="6.6640625" style="98" customWidth="1"/>
    <col min="3" max="3" width="40.5546875" style="98" customWidth="1"/>
    <col min="4" max="5" width="14.6640625" style="98" customWidth="1"/>
    <col min="6" max="6" width="15.33203125" style="98" customWidth="1"/>
    <col min="7" max="7" width="14.6640625" style="99" customWidth="1"/>
    <col min="8" max="8" width="0.6640625" style="98" customWidth="1"/>
    <col min="9" max="9" width="12.5546875" style="98" hidden="1" customWidth="1"/>
    <col min="10" max="10" width="10.5546875" style="98" bestFit="1" customWidth="1"/>
    <col min="11" max="16384" width="9.44140625" style="98"/>
  </cols>
  <sheetData>
    <row r="1" spans="1:10" ht="23.4" x14ac:dyDescent="0.3">
      <c r="A1" s="210"/>
      <c r="B1" s="211" t="s">
        <v>61</v>
      </c>
      <c r="C1" s="212"/>
      <c r="D1" s="212"/>
      <c r="E1" s="212"/>
      <c r="F1" s="68"/>
      <c r="G1" s="100"/>
      <c r="H1" s="68"/>
    </row>
    <row r="2" spans="1:10" ht="24" thickBot="1" x14ac:dyDescent="0.35">
      <c r="A2" s="210"/>
      <c r="B2" s="213" t="str">
        <f>+'RS Summary'!B2</f>
        <v>Energy Conservation Measure(s) 
Pricing Summary</v>
      </c>
      <c r="C2" s="212"/>
      <c r="D2" s="212"/>
      <c r="E2" s="212"/>
      <c r="F2" s="68"/>
      <c r="G2" s="100"/>
      <c r="H2" s="68"/>
    </row>
    <row r="3" spans="1:10" x14ac:dyDescent="0.3">
      <c r="A3" s="68"/>
      <c r="B3" s="422" t="s">
        <v>10</v>
      </c>
      <c r="C3" s="420" t="s">
        <v>11</v>
      </c>
      <c r="D3" s="418" t="s">
        <v>6</v>
      </c>
      <c r="E3" s="418"/>
      <c r="F3" s="418"/>
      <c r="G3" s="419"/>
      <c r="H3" s="68"/>
    </row>
    <row r="4" spans="1:10" ht="29.4" thickBot="1" x14ac:dyDescent="0.35">
      <c r="A4" s="68"/>
      <c r="B4" s="423"/>
      <c r="C4" s="421"/>
      <c r="D4" s="126" t="s">
        <v>2</v>
      </c>
      <c r="E4" s="126" t="s">
        <v>3</v>
      </c>
      <c r="F4" s="127" t="s">
        <v>27</v>
      </c>
      <c r="G4" s="128" t="s">
        <v>5</v>
      </c>
      <c r="H4" s="68"/>
    </row>
    <row r="5" spans="1:10" ht="18" x14ac:dyDescent="0.3">
      <c r="A5" s="153"/>
      <c r="B5" s="214">
        <f>+'RS Summary'!F$3</f>
        <v>2104</v>
      </c>
      <c r="C5" s="215" t="str">
        <f>+'RS Summary'!F$2</f>
        <v>Low Flow 
Toilets</v>
      </c>
      <c r="D5" s="216">
        <f>+'"Low Flow  Toilets"'!H48</f>
        <v>0</v>
      </c>
      <c r="E5" s="216">
        <f>+'"Low Flow  Toilets"'!I48</f>
        <v>0</v>
      </c>
      <c r="F5" s="216">
        <f>+'"Low Flow  Toilets"'!J48+'"Low Flow  Toilets"'!K47</f>
        <v>0</v>
      </c>
      <c r="G5" s="217">
        <f t="shared" ref="G5:G9" si="0">SUM(D5:F5)</f>
        <v>0</v>
      </c>
      <c r="H5" s="68"/>
      <c r="I5" s="102">
        <f>+G5-'RS Summary'!F$14</f>
        <v>0</v>
      </c>
      <c r="J5" s="125">
        <f>+G5-'RS Summary'!F14</f>
        <v>0</v>
      </c>
    </row>
    <row r="6" spans="1:10" ht="18" x14ac:dyDescent="0.3">
      <c r="A6" s="153"/>
      <c r="B6" s="218">
        <f>+'RS Summary'!G$3</f>
        <v>2208</v>
      </c>
      <c r="C6" s="219" t="str">
        <f>+'RS Summary'!G$2</f>
        <v>Solar 
Photovoltaic (PV)</v>
      </c>
      <c r="D6" s="220">
        <f>+'"Solar  Photovoltaic (PV)"'!H16</f>
        <v>0</v>
      </c>
      <c r="E6" s="220">
        <f>+'"Solar  Photovoltaic (PV)"'!I16</f>
        <v>0</v>
      </c>
      <c r="F6" s="220">
        <f>+'"Solar  Photovoltaic (PV)"'!J16+'"Solar  Photovoltaic (PV)"'!K15</f>
        <v>0</v>
      </c>
      <c r="G6" s="221">
        <f t="shared" si="0"/>
        <v>0</v>
      </c>
      <c r="H6" s="68"/>
      <c r="I6" s="102"/>
      <c r="J6" s="125">
        <f>+G6-'RS Summary'!G14</f>
        <v>0</v>
      </c>
    </row>
    <row r="7" spans="1:10" ht="18" x14ac:dyDescent="0.3">
      <c r="A7" s="153"/>
      <c r="B7" s="218">
        <f>+'RS Summary'!H$3</f>
        <v>2307</v>
      </c>
      <c r="C7" s="219" t="str">
        <f>+'RS Summary'!H$2</f>
        <v>Furnace Replacements</v>
      </c>
      <c r="D7" s="220">
        <f>+'Furnace Replacements'!H32</f>
        <v>0</v>
      </c>
      <c r="E7" s="220">
        <f>+'Furnace Replacements'!I32</f>
        <v>0</v>
      </c>
      <c r="F7" s="220">
        <f>+'Furnace Replacements'!J32+'Furnace Replacements'!K31</f>
        <v>0</v>
      </c>
      <c r="G7" s="221">
        <f t="shared" si="0"/>
        <v>0</v>
      </c>
      <c r="H7" s="68"/>
      <c r="I7" s="102"/>
      <c r="J7" s="125">
        <f>+G7-'RS Summary'!H14</f>
        <v>0</v>
      </c>
    </row>
    <row r="8" spans="1:10" ht="18" x14ac:dyDescent="0.3">
      <c r="A8" s="153"/>
      <c r="B8" s="218">
        <f>+'RS Summary'!I$3</f>
        <v>2308</v>
      </c>
      <c r="C8" s="219" t="str">
        <f>+'RS Summary'!I$2</f>
        <v>High Efficiency Pumps &amp; Fan Coil Control Valves</v>
      </c>
      <c r="D8" s="220">
        <f>+'Pumps &amp; Fan Coil Control Valves'!H24</f>
        <v>0</v>
      </c>
      <c r="E8" s="220">
        <f>+'Pumps &amp; Fan Coil Control Valves'!I24</f>
        <v>0</v>
      </c>
      <c r="F8" s="220">
        <f>+'Pumps &amp; Fan Coil Control Valves'!J24+'Pumps &amp; Fan Coil Control Valves'!K23</f>
        <v>0</v>
      </c>
      <c r="G8" s="221">
        <f t="shared" si="0"/>
        <v>0</v>
      </c>
      <c r="H8" s="68"/>
      <c r="I8" s="102">
        <f>+G8-'RS Summary'!I$14</f>
        <v>0</v>
      </c>
      <c r="J8" s="125">
        <f>+G8-'RS Summary'!I14</f>
        <v>0</v>
      </c>
    </row>
    <row r="9" spans="1:10" ht="18" x14ac:dyDescent="0.3">
      <c r="A9" s="153"/>
      <c r="B9" s="224" t="s">
        <v>120</v>
      </c>
      <c r="C9" s="225" t="s">
        <v>117</v>
      </c>
      <c r="D9" s="226">
        <f>'Condensing Units'!H32</f>
        <v>0</v>
      </c>
      <c r="E9" s="226">
        <f>'Condensing Units'!I32</f>
        <v>0</v>
      </c>
      <c r="F9" s="226">
        <f>'Condensing Units'!J32</f>
        <v>0</v>
      </c>
      <c r="G9" s="221">
        <f t="shared" si="0"/>
        <v>0</v>
      </c>
      <c r="H9" s="68"/>
      <c r="I9" s="102"/>
      <c r="J9" s="125"/>
    </row>
    <row r="10" spans="1:10" ht="18.600000000000001" thickBot="1" x14ac:dyDescent="0.35">
      <c r="A10" s="153"/>
      <c r="B10" s="424" t="s">
        <v>41</v>
      </c>
      <c r="C10" s="425"/>
      <c r="D10" s="222">
        <f>SUM(D5:D9)</f>
        <v>0</v>
      </c>
      <c r="E10" s="222">
        <f>SUM(E5:E9)</f>
        <v>0</v>
      </c>
      <c r="F10" s="222">
        <f>SUM(F5:F9)</f>
        <v>0</v>
      </c>
      <c r="G10" s="223">
        <f>SUM(G5:G9)</f>
        <v>0</v>
      </c>
      <c r="H10" s="68"/>
      <c r="I10" s="102">
        <f>+G10-'RS Summary'!E14</f>
        <v>0</v>
      </c>
      <c r="J10" s="125">
        <f>+G10-'RS Summary'!E14</f>
        <v>0</v>
      </c>
    </row>
    <row r="11" spans="1:10" ht="18" x14ac:dyDescent="0.3">
      <c r="A11" s="153"/>
      <c r="B11" s="227"/>
      <c r="C11" s="228"/>
      <c r="D11" s="229"/>
      <c r="E11" s="230" t="s">
        <v>25</v>
      </c>
      <c r="F11" s="231">
        <v>0</v>
      </c>
      <c r="G11" s="232">
        <f>ROUND(G$10*F11,2)</f>
        <v>0</v>
      </c>
      <c r="H11" s="68"/>
      <c r="I11" s="102">
        <f>+G11-'RS Summary'!E16</f>
        <v>0</v>
      </c>
      <c r="J11" s="125">
        <f>+G11-'RS Summary'!E16</f>
        <v>0</v>
      </c>
    </row>
    <row r="12" spans="1:10" ht="18" x14ac:dyDescent="0.3">
      <c r="A12" s="153"/>
      <c r="B12" s="233"/>
      <c r="C12" s="234"/>
      <c r="D12" s="234"/>
      <c r="E12" s="235" t="s">
        <v>18</v>
      </c>
      <c r="F12" s="236">
        <v>0</v>
      </c>
      <c r="G12" s="237">
        <f t="shared" ref="G12:G15" si="1">ROUND(G$10*F12,2)</f>
        <v>0</v>
      </c>
      <c r="H12" s="101"/>
      <c r="I12" s="102">
        <f>+G12-'RS Summary'!E17</f>
        <v>0</v>
      </c>
      <c r="J12" s="125">
        <f>+G12-'RS Summary'!E17</f>
        <v>0</v>
      </c>
    </row>
    <row r="13" spans="1:10" ht="18" x14ac:dyDescent="0.3">
      <c r="A13" s="153"/>
      <c r="B13" s="233"/>
      <c r="C13" s="234"/>
      <c r="D13" s="234"/>
      <c r="E13" s="235" t="s">
        <v>19</v>
      </c>
      <c r="F13" s="236">
        <v>0</v>
      </c>
      <c r="G13" s="237">
        <f t="shared" si="1"/>
        <v>0</v>
      </c>
      <c r="H13" s="101"/>
      <c r="I13" s="102">
        <f>+G13-'RS Summary'!E18</f>
        <v>0</v>
      </c>
      <c r="J13" s="125">
        <f>+G13-'RS Summary'!E18</f>
        <v>0</v>
      </c>
    </row>
    <row r="14" spans="1:10" ht="18" x14ac:dyDescent="0.3">
      <c r="A14" s="153"/>
      <c r="B14" s="233"/>
      <c r="C14" s="234"/>
      <c r="D14" s="238"/>
      <c r="E14" s="235" t="s">
        <v>20</v>
      </c>
      <c r="F14" s="236">
        <v>0</v>
      </c>
      <c r="G14" s="237">
        <f t="shared" si="1"/>
        <v>0</v>
      </c>
      <c r="H14" s="101"/>
      <c r="I14" s="102">
        <f>+G14-'RS Summary'!E20</f>
        <v>0</v>
      </c>
      <c r="J14" s="125">
        <f>+G14-'RS Summary'!E19</f>
        <v>0</v>
      </c>
    </row>
    <row r="15" spans="1:10" ht="18" x14ac:dyDescent="0.3">
      <c r="A15" s="153"/>
      <c r="B15" s="239"/>
      <c r="C15" s="240"/>
      <c r="D15" s="241"/>
      <c r="E15" s="242" t="s">
        <v>21</v>
      </c>
      <c r="F15" s="243">
        <v>0</v>
      </c>
      <c r="G15" s="244">
        <f t="shared" si="1"/>
        <v>0</v>
      </c>
      <c r="H15" s="101"/>
      <c r="I15" s="102">
        <f>+G15-'RS Summary'!E21</f>
        <v>0</v>
      </c>
      <c r="J15" s="125">
        <f>+G15-'RS Summary'!E20</f>
        <v>0</v>
      </c>
    </row>
    <row r="16" spans="1:10" ht="18.600000000000001" thickBot="1" x14ac:dyDescent="0.35">
      <c r="A16" s="153"/>
      <c r="B16" s="245"/>
      <c r="C16" s="246"/>
      <c r="D16" s="247"/>
      <c r="E16" s="248"/>
      <c r="F16" s="249" t="s">
        <v>15</v>
      </c>
      <c r="G16" s="250">
        <f>SUM(G10:G15)</f>
        <v>0</v>
      </c>
      <c r="H16" s="101"/>
      <c r="I16" s="102">
        <f>+G16-'RS Summary'!E24</f>
        <v>0</v>
      </c>
      <c r="J16" s="125">
        <f>+G16-'RS Summary'!E21</f>
        <v>0</v>
      </c>
    </row>
    <row r="17" spans="1:10" ht="18.600000000000001" thickBot="1" x14ac:dyDescent="0.35">
      <c r="A17" s="153"/>
      <c r="B17" s="251"/>
      <c r="C17" s="252"/>
      <c r="D17" s="253"/>
      <c r="E17" s="254" t="s">
        <v>22</v>
      </c>
      <c r="F17" s="255">
        <v>0.02</v>
      </c>
      <c r="G17" s="256">
        <f>ROUND((+G16)*F17,2)</f>
        <v>0</v>
      </c>
      <c r="H17" s="101"/>
      <c r="I17" s="102">
        <f>+G17-'RS Summary'!E25</f>
        <v>0</v>
      </c>
      <c r="J17" s="125">
        <f>+G17-'RS Summary'!E22</f>
        <v>0</v>
      </c>
    </row>
    <row r="18" spans="1:10" ht="18" customHeight="1" thickBot="1" x14ac:dyDescent="0.35">
      <c r="A18" s="153"/>
      <c r="B18" s="117"/>
      <c r="C18" s="114"/>
      <c r="D18" s="114"/>
      <c r="E18" s="114"/>
      <c r="F18" s="115" t="s">
        <v>16</v>
      </c>
      <c r="G18" s="118">
        <f>SUM(G16:G17)</f>
        <v>0</v>
      </c>
      <c r="H18" s="68"/>
      <c r="I18" s="102">
        <f>+G18-'RS Summary'!E26</f>
        <v>0</v>
      </c>
      <c r="J18" s="125">
        <f>+G18-'RS Summary'!E23</f>
        <v>0</v>
      </c>
    </row>
    <row r="19" spans="1:10" ht="15.6" thickTop="1" thickBot="1" x14ac:dyDescent="0.35">
      <c r="A19" s="68"/>
      <c r="B19" s="68"/>
      <c r="C19" s="68"/>
      <c r="D19" s="68"/>
      <c r="E19" s="68"/>
      <c r="F19" s="68"/>
      <c r="G19" s="124"/>
      <c r="H19" s="68"/>
    </row>
    <row r="20" spans="1:10" ht="33" customHeight="1" thickBot="1" x14ac:dyDescent="0.35">
      <c r="B20" s="415" t="s">
        <v>14</v>
      </c>
      <c r="C20" s="416"/>
      <c r="D20" s="416"/>
      <c r="E20" s="416"/>
      <c r="F20" s="416"/>
      <c r="G20" s="417"/>
    </row>
    <row r="23" spans="1:10" x14ac:dyDescent="0.3">
      <c r="F23" s="119"/>
      <c r="G23" s="120"/>
    </row>
    <row r="24" spans="1:10" x14ac:dyDescent="0.3">
      <c r="F24" s="121"/>
      <c r="G24" s="122"/>
    </row>
  </sheetData>
  <mergeCells count="5">
    <mergeCell ref="B20:G20"/>
    <mergeCell ref="D3:G3"/>
    <mergeCell ref="C3:C4"/>
    <mergeCell ref="B3:B4"/>
    <mergeCell ref="B10:C10"/>
  </mergeCells>
  <printOptions horizontalCentered="1" verticalCentered="1"/>
  <pageMargins left="0.5" right="0.5" top="0.75" bottom="0.75" header="0.3" footer="0.3"/>
  <pageSetup orientation="landscape" r:id="rId1"/>
  <headerFooter>
    <oddHeader>&amp;L&amp;G&amp;R&amp;G</oddHeader>
    <oddFooter>&amp;L&amp;G
&amp;D  &amp;T&amp;CPage &amp;P of &amp;N&amp;R&amp;G
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M28"/>
  <sheetViews>
    <sheetView showGridLines="0" zoomScale="80" zoomScaleNormal="80" workbookViewId="0">
      <selection activeCell="E14" sqref="E14"/>
    </sheetView>
  </sheetViews>
  <sheetFormatPr defaultColWidth="10" defaultRowHeight="14.4" x14ac:dyDescent="0.3"/>
  <cols>
    <col min="1" max="1" width="3.44140625" customWidth="1"/>
    <col min="2" max="2" width="20.6640625" style="15" customWidth="1"/>
    <col min="3" max="3" width="11.6640625" style="11" customWidth="1"/>
    <col min="4" max="4" width="7.6640625" style="11" customWidth="1"/>
    <col min="5" max="9" width="12.6640625" customWidth="1"/>
    <col min="10" max="10" width="11.6640625" bestFit="1" customWidth="1"/>
    <col min="11" max="27" width="12.33203125" customWidth="1"/>
    <col min="28" max="28" width="1" customWidth="1"/>
  </cols>
  <sheetData>
    <row r="1" spans="1:13" ht="15" thickBot="1" x14ac:dyDescent="0.35"/>
    <row r="2" spans="1:13" s="10" customFormat="1" ht="80.099999999999994" customHeight="1" x14ac:dyDescent="0.3">
      <c r="A2" s="9"/>
      <c r="B2" s="426" t="s">
        <v>116</v>
      </c>
      <c r="C2" s="426"/>
      <c r="D2" s="405"/>
      <c r="E2" s="108" t="s">
        <v>5</v>
      </c>
      <c r="F2" s="196" t="s">
        <v>52</v>
      </c>
      <c r="G2" s="197" t="s">
        <v>53</v>
      </c>
      <c r="H2" s="198" t="s">
        <v>54</v>
      </c>
      <c r="I2" s="199" t="s">
        <v>55</v>
      </c>
    </row>
    <row r="3" spans="1:13" s="8" customFormat="1" ht="18.600000000000001" thickBot="1" x14ac:dyDescent="0.35">
      <c r="A3" s="7"/>
      <c r="B3" s="96"/>
      <c r="C3" s="96"/>
      <c r="D3" s="135" t="s">
        <v>29</v>
      </c>
      <c r="E3" s="109" t="s">
        <v>24</v>
      </c>
      <c r="F3" s="203">
        <v>2104</v>
      </c>
      <c r="G3" s="257">
        <v>2208</v>
      </c>
      <c r="H3" s="303">
        <v>2307</v>
      </c>
      <c r="I3" s="258">
        <v>2308</v>
      </c>
    </row>
    <row r="4" spans="1:13" s="8" customFormat="1" ht="18" customHeight="1" x14ac:dyDescent="0.15">
      <c r="A4" s="189">
        <f>ROW(B4)-ROW(A$3)</f>
        <v>1</v>
      </c>
      <c r="B4" s="193" t="s">
        <v>42</v>
      </c>
      <c r="C4" s="190">
        <v>1</v>
      </c>
      <c r="D4" s="132">
        <v>211</v>
      </c>
      <c r="E4" s="161">
        <f t="shared" ref="E4:E13" si="0">SUM(F4:I4)</f>
        <v>0</v>
      </c>
      <c r="F4" s="162">
        <f>SUMIF('"Low Flow  Toilets"'!$C$3:$C$42,$C4,'"Low Flow  Toilets"'!$K$3:$K$42)</f>
        <v>0</v>
      </c>
      <c r="G4" s="163">
        <f>SUMIF('"Solar  Photovoltaic (PV)"'!$C$3:$C$10,$C4,'"Solar  Photovoltaic (PV)"'!$K$3:$K$10)</f>
        <v>0</v>
      </c>
      <c r="H4" s="163">
        <f>SUMIF('Furnace Replacements'!$C$3:$C$26,$C4,'Furnace Replacements'!$K$3:$K$26)</f>
        <v>0</v>
      </c>
      <c r="I4" s="184">
        <f>SUMIF('Pumps &amp; Fan Coil Control Valves'!$C$3:$C$18,$C4,'Pumps &amp; Fan Coil Control Valves'!$K$3:$K$18)</f>
        <v>0</v>
      </c>
      <c r="M4" s="200"/>
    </row>
    <row r="5" spans="1:13" s="8" customFormat="1" ht="18" customHeight="1" x14ac:dyDescent="0.3">
      <c r="A5" s="189">
        <f t="shared" ref="A5:A13" si="1">ROW(B5)-ROW(A$3)</f>
        <v>2</v>
      </c>
      <c r="B5" s="194" t="s">
        <v>43</v>
      </c>
      <c r="C5" s="191">
        <v>9</v>
      </c>
      <c r="D5" s="133">
        <v>26</v>
      </c>
      <c r="E5" s="164">
        <f t="shared" si="0"/>
        <v>0</v>
      </c>
      <c r="F5" s="185">
        <f>SUMIF('"Low Flow  Toilets"'!$C$3:$C$42,$C5,'"Low Flow  Toilets"'!$K$3:$K$42)</f>
        <v>0</v>
      </c>
      <c r="G5" s="165">
        <f>SUMIF('"Solar  Photovoltaic (PV)"'!$C$3:$C$10,$C5,'"Solar  Photovoltaic (PV)"'!$K$3:$K$10)</f>
        <v>0</v>
      </c>
      <c r="H5" s="165">
        <f>SUMIF('Furnace Replacements'!$C$3:$C$26,$C5,'Furnace Replacements'!$K$3:$K$26)</f>
        <v>0</v>
      </c>
      <c r="I5" s="116">
        <f>SUMIF('Pumps &amp; Fan Coil Control Valves'!$C$3:$C$18,$C5,'Pumps &amp; Fan Coil Control Valves'!$K$3:$K$18)</f>
        <v>0</v>
      </c>
    </row>
    <row r="6" spans="1:13" s="8" customFormat="1" ht="18" customHeight="1" x14ac:dyDescent="0.3">
      <c r="A6" s="189">
        <f t="shared" si="1"/>
        <v>3</v>
      </c>
      <c r="B6" s="194" t="s">
        <v>44</v>
      </c>
      <c r="C6" s="191">
        <v>3</v>
      </c>
      <c r="D6" s="133">
        <v>109</v>
      </c>
      <c r="E6" s="164">
        <f t="shared" si="0"/>
        <v>0</v>
      </c>
      <c r="F6" s="185">
        <f>SUMIF('"Low Flow  Toilets"'!$C$3:$C$42,$C6,'"Low Flow  Toilets"'!$K$3:$K$42)</f>
        <v>0</v>
      </c>
      <c r="G6" s="165">
        <f>SUMIF('"Solar  Photovoltaic (PV)"'!$C$3:$C$10,$C6,'"Solar  Photovoltaic (PV)"'!$K$3:$K$10)</f>
        <v>0</v>
      </c>
      <c r="H6" s="165">
        <f>SUMIF('Furnace Replacements'!$C$3:$C$26,$C6,'Furnace Replacements'!$K$3:$K$26)</f>
        <v>0</v>
      </c>
      <c r="I6" s="116">
        <f>SUMIF('Pumps &amp; Fan Coil Control Valves'!$C$3:$C$18,$C6,'Pumps &amp; Fan Coil Control Valves'!$K$3:$K$18)</f>
        <v>0</v>
      </c>
      <c r="K6" s="113"/>
    </row>
    <row r="7" spans="1:13" s="8" customFormat="1" ht="18" customHeight="1" x14ac:dyDescent="0.3">
      <c r="A7" s="189">
        <f t="shared" si="1"/>
        <v>4</v>
      </c>
      <c r="B7" s="194" t="s">
        <v>45</v>
      </c>
      <c r="C7" s="191">
        <v>8</v>
      </c>
      <c r="D7" s="133">
        <v>25</v>
      </c>
      <c r="E7" s="164">
        <f t="shared" si="0"/>
        <v>0</v>
      </c>
      <c r="F7" s="185">
        <f>SUMIF('"Low Flow  Toilets"'!$C$3:$C$42,$C7,'"Low Flow  Toilets"'!$K$3:$K$42)</f>
        <v>0</v>
      </c>
      <c r="G7" s="165">
        <f>SUMIF('"Solar  Photovoltaic (PV)"'!$C$3:$C$10,$C7,'"Solar  Photovoltaic (PV)"'!$K$3:$K$10)</f>
        <v>0</v>
      </c>
      <c r="H7" s="165">
        <f>SUMIF('Furnace Replacements'!$C$3:$C$26,$C7,'Furnace Replacements'!$K$3:$K$26)</f>
        <v>0</v>
      </c>
      <c r="I7" s="116">
        <f>SUMIF('Pumps &amp; Fan Coil Control Valves'!$C$3:$C$18,$C7,'Pumps &amp; Fan Coil Control Valves'!$K$3:$K$18)</f>
        <v>0</v>
      </c>
      <c r="K7" s="113"/>
    </row>
    <row r="8" spans="1:13" s="8" customFormat="1" ht="18" customHeight="1" x14ac:dyDescent="0.3">
      <c r="A8" s="189">
        <f t="shared" si="1"/>
        <v>5</v>
      </c>
      <c r="B8" s="194" t="s">
        <v>46</v>
      </c>
      <c r="C8" s="191">
        <v>4.0999999999999996</v>
      </c>
      <c r="D8" s="133">
        <v>92</v>
      </c>
      <c r="E8" s="164">
        <f t="shared" si="0"/>
        <v>0</v>
      </c>
      <c r="F8" s="185">
        <f>SUMIF('"Low Flow  Toilets"'!$C$3:$C$42,$C8,'"Low Flow  Toilets"'!$K$3:$K$42)</f>
        <v>0</v>
      </c>
      <c r="G8" s="165">
        <f>SUMIF('"Solar  Photovoltaic (PV)"'!$C$3:$C$10,$C8,'"Solar  Photovoltaic (PV)"'!$K$3:$K$10)</f>
        <v>0</v>
      </c>
      <c r="H8" s="165">
        <f>SUMIF('Furnace Replacements'!$C$3:$C$26,$C8,'Furnace Replacements'!$K$3:$K$26)</f>
        <v>0</v>
      </c>
      <c r="I8" s="116">
        <f>SUMIF('Pumps &amp; Fan Coil Control Valves'!$C$3:$C$18,$C8,'Pumps &amp; Fan Coil Control Valves'!$K$3:$K$18)</f>
        <v>0</v>
      </c>
      <c r="K8" s="113"/>
    </row>
    <row r="9" spans="1:13" s="8" customFormat="1" ht="18" customHeight="1" x14ac:dyDescent="0.3">
      <c r="A9" s="189">
        <f t="shared" si="1"/>
        <v>6</v>
      </c>
      <c r="B9" s="194" t="s">
        <v>47</v>
      </c>
      <c r="C9" s="191">
        <v>4.2</v>
      </c>
      <c r="D9" s="133">
        <v>22</v>
      </c>
      <c r="E9" s="164">
        <f t="shared" si="0"/>
        <v>0</v>
      </c>
      <c r="F9" s="185">
        <f>SUMIF('"Low Flow  Toilets"'!$C$3:$C$42,$C9,'"Low Flow  Toilets"'!$K$3:$K$42)</f>
        <v>0</v>
      </c>
      <c r="G9" s="165">
        <f>SUMIF('"Solar  Photovoltaic (PV)"'!$C$3:$C$10,$C9,'"Solar  Photovoltaic (PV)"'!$K$3:$K$10)</f>
        <v>0</v>
      </c>
      <c r="H9" s="165">
        <f>SUMIF('Furnace Replacements'!$C$3:$C$26,$C9,'Furnace Replacements'!$K$3:$K$26)</f>
        <v>0</v>
      </c>
      <c r="I9" s="116">
        <f>SUMIF('Pumps &amp; Fan Coil Control Valves'!$C$3:$C$18,$C9,'Pumps &amp; Fan Coil Control Valves'!$K$3:$K$18)</f>
        <v>0</v>
      </c>
      <c r="K9" s="113"/>
    </row>
    <row r="10" spans="1:13" s="8" customFormat="1" ht="18" customHeight="1" x14ac:dyDescent="0.3">
      <c r="A10" s="189">
        <f t="shared" si="1"/>
        <v>7</v>
      </c>
      <c r="B10" s="194" t="s">
        <v>48</v>
      </c>
      <c r="C10" s="191">
        <v>4</v>
      </c>
      <c r="D10" s="133">
        <v>75</v>
      </c>
      <c r="E10" s="164">
        <f t="shared" si="0"/>
        <v>0</v>
      </c>
      <c r="F10" s="185">
        <f>SUMIF('"Low Flow  Toilets"'!$C$3:$C$42,$C10,'"Low Flow  Toilets"'!$K$3:$K$42)</f>
        <v>0</v>
      </c>
      <c r="G10" s="165">
        <f>SUMIF('"Solar  Photovoltaic (PV)"'!$C$3:$C$10,$C10,'"Solar  Photovoltaic (PV)"'!$K$3:$K$10)</f>
        <v>0</v>
      </c>
      <c r="H10" s="165">
        <f>SUMIF('Furnace Replacements'!$C$3:$C$26,$C10,'Furnace Replacements'!$K$3:$K$26)</f>
        <v>0</v>
      </c>
      <c r="I10" s="116">
        <f>SUMIF('Pumps &amp; Fan Coil Control Valves'!$C$3:$C$18,$C10,'Pumps &amp; Fan Coil Control Valves'!$K$3:$K$18)</f>
        <v>0</v>
      </c>
      <c r="K10" s="113"/>
    </row>
    <row r="11" spans="1:13" s="8" customFormat="1" ht="18" customHeight="1" x14ac:dyDescent="0.3">
      <c r="A11" s="189">
        <f t="shared" si="1"/>
        <v>8</v>
      </c>
      <c r="B11" s="194" t="s">
        <v>49</v>
      </c>
      <c r="C11" s="191">
        <v>2</v>
      </c>
      <c r="D11" s="133">
        <v>102</v>
      </c>
      <c r="E11" s="164">
        <f t="shared" si="0"/>
        <v>0</v>
      </c>
      <c r="F11" s="185">
        <f>SUMIF('"Low Flow  Toilets"'!$C$3:$C$42,$C11,'"Low Flow  Toilets"'!$K$3:$K$42)</f>
        <v>0</v>
      </c>
      <c r="G11" s="165">
        <f>SUMIF('"Solar  Photovoltaic (PV)"'!$C$3:$C$10,$C11,'"Solar  Photovoltaic (PV)"'!$K$3:$K$10)</f>
        <v>0</v>
      </c>
      <c r="H11" s="165">
        <f>SUMIF('Furnace Replacements'!$C$3:$C$26,$C11,'Furnace Replacements'!$K$3:$K$26)</f>
        <v>0</v>
      </c>
      <c r="I11" s="116">
        <f>SUMIF('Pumps &amp; Fan Coil Control Valves'!$C$3:$C$18,$C11,'Pumps &amp; Fan Coil Control Valves'!$K$3:$K$18)</f>
        <v>0</v>
      </c>
      <c r="K11" s="113"/>
    </row>
    <row r="12" spans="1:13" s="8" customFormat="1" ht="18" customHeight="1" x14ac:dyDescent="0.3">
      <c r="A12" s="189">
        <f t="shared" si="1"/>
        <v>9</v>
      </c>
      <c r="B12" s="194" t="s">
        <v>50</v>
      </c>
      <c r="C12" s="191">
        <v>7</v>
      </c>
      <c r="D12" s="133">
        <v>16</v>
      </c>
      <c r="E12" s="164">
        <f t="shared" si="0"/>
        <v>0</v>
      </c>
      <c r="F12" s="185">
        <f>SUMIF('"Low Flow  Toilets"'!$C$3:$C$42,$C12,'"Low Flow  Toilets"'!$K$3:$K$42)</f>
        <v>0</v>
      </c>
      <c r="G12" s="165">
        <f>SUMIF('"Solar  Photovoltaic (PV)"'!$C$3:$C$10,$C12,'"Solar  Photovoltaic (PV)"'!$K$3:$K$10)</f>
        <v>0</v>
      </c>
      <c r="H12" s="165">
        <f>SUMIF('Furnace Replacements'!$C$3:$C$26,$C12,'Furnace Replacements'!$K$3:$K$26)</f>
        <v>0</v>
      </c>
      <c r="I12" s="116">
        <f>SUMIF('Pumps &amp; Fan Coil Control Valves'!$C$3:$C$18,$C12,'Pumps &amp; Fan Coil Control Valves'!$K$3:$K$18)</f>
        <v>0</v>
      </c>
      <c r="K12" s="113"/>
    </row>
    <row r="13" spans="1:13" s="8" customFormat="1" ht="18" customHeight="1" thickBot="1" x14ac:dyDescent="0.35">
      <c r="A13" s="189">
        <f t="shared" si="1"/>
        <v>10</v>
      </c>
      <c r="B13" s="195" t="s">
        <v>51</v>
      </c>
      <c r="C13" s="192">
        <v>10</v>
      </c>
      <c r="D13" s="134">
        <v>66</v>
      </c>
      <c r="E13" s="166">
        <f t="shared" si="0"/>
        <v>0</v>
      </c>
      <c r="F13" s="186">
        <f>SUMIF('"Low Flow  Toilets"'!$C$3:$C$42,$C13,'"Low Flow  Toilets"'!$K$3:$K$42)</f>
        <v>0</v>
      </c>
      <c r="G13" s="167">
        <f>SUMIF('"Solar  Photovoltaic (PV)"'!$C$3:$C$10,$C13,'"Solar  Photovoltaic (PV)"'!$K$3:$K$10)</f>
        <v>0</v>
      </c>
      <c r="H13" s="167">
        <f>SUMIF('Furnace Replacements'!$C$3:$C$26,$C13,'Furnace Replacements'!$K$3:$K$26)</f>
        <v>0</v>
      </c>
      <c r="I13" s="168">
        <f>SUMIF('Pumps &amp; Fan Coil Control Valves'!$C$3:$C$18,$C13,'Pumps &amp; Fan Coil Control Valves'!$K$3:$K$18)</f>
        <v>0</v>
      </c>
      <c r="K13" s="113"/>
    </row>
    <row r="14" spans="1:13" s="8" customFormat="1" ht="18" customHeight="1" thickBot="1" x14ac:dyDescent="0.35">
      <c r="A14" s="6"/>
      <c r="B14" s="16"/>
      <c r="C14" s="7"/>
      <c r="D14" s="7"/>
      <c r="E14" s="169">
        <f t="shared" ref="E14:I14" si="2">SUM(E4:E13)</f>
        <v>0</v>
      </c>
      <c r="F14" s="170">
        <f t="shared" si="2"/>
        <v>0</v>
      </c>
      <c r="G14" s="171">
        <f t="shared" si="2"/>
        <v>0</v>
      </c>
      <c r="H14" s="171">
        <f t="shared" si="2"/>
        <v>0</v>
      </c>
      <c r="I14" s="172">
        <f t="shared" si="2"/>
        <v>0</v>
      </c>
      <c r="J14" s="123"/>
    </row>
    <row r="15" spans="1:13" s="8" customFormat="1" ht="15" thickTop="1" x14ac:dyDescent="0.3">
      <c r="A15" s="6"/>
      <c r="B15" s="16"/>
      <c r="C15" s="7"/>
      <c r="D15" s="7"/>
      <c r="E15" s="176">
        <f>+E14-Summary!G10</f>
        <v>0</v>
      </c>
      <c r="F15" s="176">
        <f>+F14-'"Low Flow  Toilets"'!K48</f>
        <v>0</v>
      </c>
      <c r="G15" s="176">
        <f>+G14-'"Solar  Photovoltaic (PV)"'!K16</f>
        <v>0</v>
      </c>
      <c r="H15" s="176">
        <f>+H14-'Furnace Replacements'!K32</f>
        <v>0</v>
      </c>
      <c r="I15" s="176">
        <f>+I14-'Pumps &amp; Fan Coil Control Valves'!K24</f>
        <v>0</v>
      </c>
    </row>
    <row r="16" spans="1:13" x14ac:dyDescent="0.3">
      <c r="C16" s="183" t="str">
        <f>+Summary!E11</f>
        <v>Contractor Contingency</v>
      </c>
      <c r="D16" s="175">
        <f>+Summary!F11</f>
        <v>0</v>
      </c>
      <c r="E16" s="177">
        <f>ROUND(+E$14*D16,2)</f>
        <v>0</v>
      </c>
      <c r="F16" s="181">
        <f>+E16-Summary!G11</f>
        <v>0</v>
      </c>
    </row>
    <row r="17" spans="2:6" x14ac:dyDescent="0.3">
      <c r="C17" s="183" t="str">
        <f>+Summary!E12</f>
        <v>Overhead</v>
      </c>
      <c r="D17" s="175">
        <f>+Summary!F12</f>
        <v>0</v>
      </c>
      <c r="E17" s="30">
        <f>ROUND(+E$14*D17,2)</f>
        <v>0</v>
      </c>
      <c r="F17" s="181">
        <f>+E17-Summary!G12</f>
        <v>0</v>
      </c>
    </row>
    <row r="18" spans="2:6" x14ac:dyDescent="0.3">
      <c r="C18" s="183" t="str">
        <f>+Summary!E13</f>
        <v>Profit</v>
      </c>
      <c r="D18" s="175">
        <f>+Summary!F13</f>
        <v>0</v>
      </c>
      <c r="E18" s="30">
        <f>ROUND(+E$14*D18,2)</f>
        <v>0</v>
      </c>
      <c r="F18" s="181">
        <f>+E18-Summary!G13</f>
        <v>0</v>
      </c>
    </row>
    <row r="19" spans="2:6" x14ac:dyDescent="0.3">
      <c r="C19" s="183" t="str">
        <f>+Summary!E14</f>
        <v>Management Fee</v>
      </c>
      <c r="D19" s="175">
        <f>+Summary!F14</f>
        <v>0</v>
      </c>
      <c r="E19" s="30">
        <f>ROUND(+E$14*D19,2)</f>
        <v>0</v>
      </c>
      <c r="F19" s="181">
        <f>+E19-Summary!G14</f>
        <v>0</v>
      </c>
    </row>
    <row r="20" spans="2:6" x14ac:dyDescent="0.3">
      <c r="C20" s="183" t="str">
        <f>+Summary!E15</f>
        <v>General Conditions</v>
      </c>
      <c r="D20" s="175">
        <f>+Summary!F15</f>
        <v>0</v>
      </c>
      <c r="E20" s="30">
        <f>ROUND(+E$14*D20,2)</f>
        <v>0</v>
      </c>
      <c r="F20" s="181">
        <f>+E20-Summary!G15</f>
        <v>0</v>
      </c>
    </row>
    <row r="21" spans="2:6" x14ac:dyDescent="0.3">
      <c r="B21" s="95"/>
      <c r="C21" s="182" t="str">
        <f>+Summary!F16</f>
        <v>Sub Total</v>
      </c>
      <c r="E21" s="179">
        <f>SUM(E14:E20)</f>
        <v>0</v>
      </c>
      <c r="F21" s="181">
        <f>+E21-Summary!G16</f>
        <v>0</v>
      </c>
    </row>
    <row r="22" spans="2:6" x14ac:dyDescent="0.3">
      <c r="C22" s="183" t="str">
        <f>+Summary!E17</f>
        <v>Bond</v>
      </c>
      <c r="D22" s="175">
        <f>+Summary!F17</f>
        <v>0.02</v>
      </c>
      <c r="E22" s="180">
        <f>ROUND(+E21*D22,2)</f>
        <v>0</v>
      </c>
      <c r="F22" s="181">
        <f>+E22-Summary!G17</f>
        <v>0</v>
      </c>
    </row>
    <row r="23" spans="2:6" ht="15" thickBot="1" x14ac:dyDescent="0.35">
      <c r="B23" s="95"/>
      <c r="C23" s="175"/>
      <c r="D23" s="104"/>
      <c r="E23" s="178">
        <f>SUM(E21:E22)</f>
        <v>0</v>
      </c>
      <c r="F23" s="181">
        <f>+E23-Summary!G18</f>
        <v>0</v>
      </c>
    </row>
    <row r="24" spans="2:6" ht="15" thickTop="1" x14ac:dyDescent="0.3">
      <c r="B24" s="95"/>
      <c r="C24" s="175"/>
      <c r="D24" s="104"/>
      <c r="E24" s="105"/>
    </row>
    <row r="25" spans="2:6" x14ac:dyDescent="0.3">
      <c r="B25" s="95"/>
      <c r="C25" s="175"/>
      <c r="D25" s="104"/>
      <c r="E25" s="103"/>
    </row>
    <row r="26" spans="2:6" x14ac:dyDescent="0.3">
      <c r="B26" s="95"/>
      <c r="C26" s="175"/>
      <c r="D26" s="97"/>
      <c r="E26" s="173"/>
    </row>
    <row r="27" spans="2:6" hidden="1" x14ac:dyDescent="0.3">
      <c r="B27" s="95"/>
      <c r="C27" s="175"/>
      <c r="E27" s="174"/>
    </row>
    <row r="28" spans="2:6" x14ac:dyDescent="0.3">
      <c r="B28" s="95"/>
      <c r="C28" s="175"/>
      <c r="E28" s="137"/>
    </row>
  </sheetData>
  <mergeCells count="1">
    <mergeCell ref="B2:C2"/>
  </mergeCells>
  <conditionalFormatting sqref="F4:I13">
    <cfRule type="cellIs" dxfId="12" priority="1" operator="equal">
      <formula>0</formula>
    </cfRule>
  </conditionalFormatting>
  <printOptions horizontalCentered="1" verticalCentered="1"/>
  <pageMargins left="0.5" right="0.5" top="1" bottom="0.75" header="0.3" footer="0.3"/>
  <pageSetup orientation="landscape" r:id="rId1"/>
  <headerFooter>
    <oddHeader>&amp;L&amp;G&amp;R&amp;G</oddHeader>
    <oddFooter>&amp;L&amp;G
&amp;D  &amp;T&amp;CPage &amp;P of &amp;N&amp;R&amp;G
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L57"/>
  <sheetViews>
    <sheetView showGridLines="0" zoomScale="80" zoomScaleNormal="80" workbookViewId="0">
      <pane ySplit="2" topLeftCell="A3" activePane="bottomLeft" state="frozen"/>
      <selection activeCell="B2" sqref="B2:D2"/>
      <selection pane="bottomLeft" activeCell="O53" sqref="O53"/>
    </sheetView>
  </sheetViews>
  <sheetFormatPr defaultRowHeight="14.4" x14ac:dyDescent="0.3"/>
  <cols>
    <col min="1" max="1" width="3.44140625" bestFit="1" customWidth="1"/>
    <col min="2" max="2" width="15.6640625" customWidth="1"/>
    <col min="3" max="3" width="51.6640625" customWidth="1"/>
    <col min="4" max="4" width="3.6640625" customWidth="1"/>
    <col min="5" max="5" width="5.6640625" customWidth="1"/>
    <col min="6" max="6" width="10.44140625" style="11" customWidth="1"/>
    <col min="7" max="7" width="10" style="23" bestFit="1" customWidth="1"/>
    <col min="8" max="11" width="14.5546875" customWidth="1"/>
    <col min="12" max="12" width="0.6640625" customWidth="1"/>
  </cols>
  <sheetData>
    <row r="1" spans="1:12" ht="23.7" customHeight="1" x14ac:dyDescent="0.45">
      <c r="A1" s="17"/>
      <c r="B1" s="24" t="str">
        <f>+Summary!C5</f>
        <v>Low Flow 
Toilets</v>
      </c>
      <c r="C1" s="27"/>
      <c r="D1" s="27"/>
      <c r="E1" s="27"/>
      <c r="F1" s="27"/>
      <c r="G1" s="20"/>
      <c r="H1" s="27"/>
      <c r="I1" s="27"/>
      <c r="J1" s="106" t="s">
        <v>26</v>
      </c>
      <c r="K1" s="107">
        <f>SUMIF(Summary!$C$5:$C$8,$B1,Summary!$B$5:$B$8)</f>
        <v>2104</v>
      </c>
      <c r="L1" s="27"/>
    </row>
    <row r="2" spans="1:12" ht="3.9" customHeight="1" thickBot="1" x14ac:dyDescent="0.35">
      <c r="C2" s="1"/>
      <c r="D2" s="1"/>
      <c r="E2" s="1"/>
      <c r="F2" s="26"/>
      <c r="G2" s="21"/>
      <c r="H2" s="1"/>
      <c r="I2" s="1"/>
      <c r="J2" s="1"/>
      <c r="K2" s="1"/>
      <c r="L2" s="1"/>
    </row>
    <row r="3" spans="1:12" ht="14.7" customHeight="1" x14ac:dyDescent="0.3">
      <c r="A3" s="131">
        <v>1</v>
      </c>
      <c r="B3" s="463" t="s">
        <v>42</v>
      </c>
      <c r="C3" s="473" t="s">
        <v>60</v>
      </c>
      <c r="D3" s="471"/>
      <c r="E3" s="474"/>
      <c r="F3" s="466" t="s">
        <v>9</v>
      </c>
      <c r="G3" s="468" t="s">
        <v>1</v>
      </c>
      <c r="H3" s="470" t="s">
        <v>6</v>
      </c>
      <c r="I3" s="471"/>
      <c r="J3" s="472"/>
      <c r="K3" s="204"/>
      <c r="L3" s="1"/>
    </row>
    <row r="4" spans="1:12" ht="14.7" customHeight="1" thickBot="1" x14ac:dyDescent="0.35">
      <c r="A4" s="25"/>
      <c r="B4" s="464"/>
      <c r="C4" s="475"/>
      <c r="D4" s="476"/>
      <c r="E4" s="477"/>
      <c r="F4" s="467"/>
      <c r="G4" s="469"/>
      <c r="H4" s="205" t="s">
        <v>2</v>
      </c>
      <c r="I4" s="205" t="s">
        <v>3</v>
      </c>
      <c r="J4" s="206" t="s">
        <v>4</v>
      </c>
      <c r="K4" s="207" t="s">
        <v>5</v>
      </c>
      <c r="L4" s="2"/>
    </row>
    <row r="5" spans="1:12" ht="14.7" customHeight="1" x14ac:dyDescent="0.3">
      <c r="B5" s="464"/>
      <c r="C5" s="452" t="s">
        <v>58</v>
      </c>
      <c r="D5" s="453"/>
      <c r="E5" s="454"/>
      <c r="F5" s="136" t="str">
        <f>IF(K5+G5&gt;0,VLOOKUP(C5,C$45:F$46,4,FALSE),0)</f>
        <v>WF1</v>
      </c>
      <c r="G5" s="150">
        <v>203</v>
      </c>
      <c r="H5" s="40">
        <v>0</v>
      </c>
      <c r="I5" s="40">
        <v>0</v>
      </c>
      <c r="J5" s="41">
        <v>0</v>
      </c>
      <c r="K5" s="12">
        <f>SUM(H5:J5)</f>
        <v>0</v>
      </c>
      <c r="L5" s="1"/>
    </row>
    <row r="6" spans="1:12" ht="14.7" customHeight="1" x14ac:dyDescent="0.3">
      <c r="B6" s="464"/>
      <c r="C6" s="455" t="s">
        <v>59</v>
      </c>
      <c r="D6" s="456"/>
      <c r="E6" s="457"/>
      <c r="F6" s="136" t="str">
        <f>IF(K6+G6&gt;0,VLOOKUP(C6,C$45:F$46,4,FALSE),0)</f>
        <v>WF2</v>
      </c>
      <c r="G6" s="151">
        <v>9</v>
      </c>
      <c r="H6" s="42">
        <v>0</v>
      </c>
      <c r="I6" s="42">
        <v>0</v>
      </c>
      <c r="J6" s="43">
        <v>0</v>
      </c>
      <c r="K6" s="13">
        <f t="shared" ref="K6" si="0">SUM(H6:J6)</f>
        <v>0</v>
      </c>
      <c r="L6" s="1"/>
    </row>
    <row r="7" spans="1:12" ht="14.7" customHeight="1" thickBot="1" x14ac:dyDescent="0.35">
      <c r="B7" s="464"/>
      <c r="C7" s="458" t="s">
        <v>17</v>
      </c>
      <c r="D7" s="459"/>
      <c r="E7" s="460"/>
      <c r="F7" s="149" t="s">
        <v>13</v>
      </c>
      <c r="G7" s="22"/>
      <c r="H7" s="18"/>
      <c r="I7" s="18"/>
      <c r="J7" s="19"/>
      <c r="K7" s="111">
        <v>0</v>
      </c>
      <c r="L7" s="1"/>
    </row>
    <row r="8" spans="1:12" ht="15" thickBot="1" x14ac:dyDescent="0.35">
      <c r="B8" s="465"/>
      <c r="C8" s="478">
        <f>SUMIF('RS Summary'!B$4:B$13,B3,'RS Summary'!C$4:C$13)</f>
        <v>1</v>
      </c>
      <c r="D8" s="479"/>
      <c r="E8" s="479"/>
      <c r="F8" s="208"/>
      <c r="G8" s="209" t="s">
        <v>5</v>
      </c>
      <c r="H8" s="47">
        <f>SUM(H5:H7)</f>
        <v>0</v>
      </c>
      <c r="I8" s="47">
        <f>SUM(I5:I7)</f>
        <v>0</v>
      </c>
      <c r="J8" s="48">
        <f>SUM(J5:J7)</f>
        <v>0</v>
      </c>
      <c r="K8" s="14">
        <f>SUM(K5:K7)</f>
        <v>0</v>
      </c>
      <c r="L8" s="1"/>
    </row>
    <row r="9" spans="1:12" ht="3.9" customHeight="1" thickTop="1" x14ac:dyDescent="0.3">
      <c r="B9" s="1"/>
      <c r="C9" s="29"/>
      <c r="D9" s="29"/>
      <c r="E9" s="29"/>
      <c r="H9" s="29"/>
      <c r="I9" s="29"/>
      <c r="J9" s="29"/>
      <c r="K9" s="29"/>
      <c r="L9" s="1"/>
    </row>
    <row r="10" spans="1:12" ht="3.9" customHeight="1" thickBot="1" x14ac:dyDescent="0.35">
      <c r="C10" s="1"/>
      <c r="D10" s="1"/>
      <c r="E10" s="1"/>
      <c r="F10" s="26"/>
      <c r="G10" s="21"/>
      <c r="H10" s="1"/>
      <c r="I10" s="1"/>
      <c r="J10" s="1"/>
      <c r="K10" s="1"/>
      <c r="L10" s="1"/>
    </row>
    <row r="11" spans="1:12" ht="14.7" customHeight="1" x14ac:dyDescent="0.3">
      <c r="A11" s="201">
        <f>+A3+1</f>
        <v>2</v>
      </c>
      <c r="B11" s="463" t="s">
        <v>44</v>
      </c>
      <c r="C11" s="473" t="s">
        <v>60</v>
      </c>
      <c r="D11" s="471"/>
      <c r="E11" s="474"/>
      <c r="F11" s="466" t="s">
        <v>9</v>
      </c>
      <c r="G11" s="468" t="s">
        <v>1</v>
      </c>
      <c r="H11" s="470" t="s">
        <v>6</v>
      </c>
      <c r="I11" s="471"/>
      <c r="J11" s="472"/>
      <c r="K11" s="204"/>
      <c r="L11" s="1"/>
    </row>
    <row r="12" spans="1:12" ht="14.7" customHeight="1" thickBot="1" x14ac:dyDescent="0.35">
      <c r="A12" s="201"/>
      <c r="B12" s="464"/>
      <c r="C12" s="475"/>
      <c r="D12" s="476"/>
      <c r="E12" s="477"/>
      <c r="F12" s="467"/>
      <c r="G12" s="469"/>
      <c r="H12" s="205" t="s">
        <v>2</v>
      </c>
      <c r="I12" s="205" t="s">
        <v>3</v>
      </c>
      <c r="J12" s="206" t="s">
        <v>4</v>
      </c>
      <c r="K12" s="207" t="s">
        <v>5</v>
      </c>
      <c r="L12" s="2"/>
    </row>
    <row r="13" spans="1:12" ht="14.7" customHeight="1" x14ac:dyDescent="0.3">
      <c r="A13" s="202"/>
      <c r="B13" s="464"/>
      <c r="C13" s="452" t="s">
        <v>58</v>
      </c>
      <c r="D13" s="453"/>
      <c r="E13" s="454"/>
      <c r="F13" s="136" t="str">
        <f>IF(K13+G13&gt;0,VLOOKUP(C13,C$45:F$46,4,FALSE),0)</f>
        <v>WF1</v>
      </c>
      <c r="G13" s="150">
        <v>104</v>
      </c>
      <c r="H13" s="40">
        <v>0</v>
      </c>
      <c r="I13" s="40">
        <v>0</v>
      </c>
      <c r="J13" s="41">
        <v>0</v>
      </c>
      <c r="K13" s="12">
        <f>SUM(H13:J13)</f>
        <v>0</v>
      </c>
      <c r="L13" s="1"/>
    </row>
    <row r="14" spans="1:12" ht="14.7" customHeight="1" x14ac:dyDescent="0.3">
      <c r="A14" s="202"/>
      <c r="B14" s="464"/>
      <c r="C14" s="455" t="s">
        <v>59</v>
      </c>
      <c r="D14" s="456"/>
      <c r="E14" s="457"/>
      <c r="F14" s="136" t="str">
        <f>IF(K14+G14&gt;0,VLOOKUP(C14,C$45:F$46,4,FALSE),0)</f>
        <v>WF2</v>
      </c>
      <c r="G14" s="151">
        <v>5</v>
      </c>
      <c r="H14" s="42">
        <v>0</v>
      </c>
      <c r="I14" s="42">
        <v>0</v>
      </c>
      <c r="J14" s="43">
        <v>0</v>
      </c>
      <c r="K14" s="13">
        <f t="shared" ref="K14" si="1">SUM(H14:J14)</f>
        <v>0</v>
      </c>
      <c r="L14" s="1"/>
    </row>
    <row r="15" spans="1:12" ht="14.7" customHeight="1" thickBot="1" x14ac:dyDescent="0.35">
      <c r="A15" s="202"/>
      <c r="B15" s="464"/>
      <c r="C15" s="458" t="s">
        <v>17</v>
      </c>
      <c r="D15" s="459"/>
      <c r="E15" s="460"/>
      <c r="F15" s="149" t="s">
        <v>13</v>
      </c>
      <c r="G15" s="22"/>
      <c r="H15" s="18"/>
      <c r="I15" s="18"/>
      <c r="J15" s="19"/>
      <c r="K15" s="111">
        <v>0</v>
      </c>
      <c r="L15" s="1"/>
    </row>
    <row r="16" spans="1:12" ht="15" thickBot="1" x14ac:dyDescent="0.35">
      <c r="A16" s="202"/>
      <c r="B16" s="465"/>
      <c r="C16" s="478">
        <f>SUMIF('RS Summary'!B$4:B$13,B11,'RS Summary'!C$4:C$13)</f>
        <v>3</v>
      </c>
      <c r="D16" s="479"/>
      <c r="E16" s="479"/>
      <c r="F16" s="208"/>
      <c r="G16" s="209" t="s">
        <v>5</v>
      </c>
      <c r="H16" s="47">
        <f>SUM(H13:H15)</f>
        <v>0</v>
      </c>
      <c r="I16" s="47">
        <f>SUM(I13:I15)</f>
        <v>0</v>
      </c>
      <c r="J16" s="48">
        <f>SUM(J13:J15)</f>
        <v>0</v>
      </c>
      <c r="K16" s="14">
        <f>SUM(K13:K15)</f>
        <v>0</v>
      </c>
      <c r="L16" s="1"/>
    </row>
    <row r="17" spans="1:12" ht="3.9" customHeight="1" thickTop="1" x14ac:dyDescent="0.3">
      <c r="A17" s="202"/>
      <c r="B17" s="1"/>
      <c r="C17" s="29"/>
      <c r="D17" s="29"/>
      <c r="E17" s="29"/>
      <c r="H17" s="29"/>
      <c r="I17" s="29"/>
      <c r="J17" s="29"/>
      <c r="K17" s="29"/>
      <c r="L17" s="1"/>
    </row>
    <row r="18" spans="1:12" ht="3.9" customHeight="1" thickBot="1" x14ac:dyDescent="0.35">
      <c r="A18" s="202"/>
      <c r="C18" s="1"/>
      <c r="D18" s="1"/>
      <c r="E18" s="1"/>
      <c r="F18" s="26"/>
      <c r="G18" s="21"/>
      <c r="H18" s="1"/>
      <c r="I18" s="1"/>
      <c r="J18" s="1"/>
      <c r="K18" s="1"/>
      <c r="L18" s="1"/>
    </row>
    <row r="19" spans="1:12" ht="14.7" customHeight="1" x14ac:dyDescent="0.3">
      <c r="A19" s="201">
        <f>+A11+1</f>
        <v>3</v>
      </c>
      <c r="B19" s="463" t="s">
        <v>46</v>
      </c>
      <c r="C19" s="473" t="s">
        <v>60</v>
      </c>
      <c r="D19" s="471"/>
      <c r="E19" s="474"/>
      <c r="F19" s="466" t="s">
        <v>9</v>
      </c>
      <c r="G19" s="468" t="s">
        <v>1</v>
      </c>
      <c r="H19" s="470" t="s">
        <v>6</v>
      </c>
      <c r="I19" s="471"/>
      <c r="J19" s="472"/>
      <c r="K19" s="204"/>
      <c r="L19" s="1"/>
    </row>
    <row r="20" spans="1:12" ht="14.7" customHeight="1" thickBot="1" x14ac:dyDescent="0.35">
      <c r="A20" s="201"/>
      <c r="B20" s="464"/>
      <c r="C20" s="475"/>
      <c r="D20" s="476"/>
      <c r="E20" s="477"/>
      <c r="F20" s="467"/>
      <c r="G20" s="469"/>
      <c r="H20" s="205" t="s">
        <v>2</v>
      </c>
      <c r="I20" s="205" t="s">
        <v>3</v>
      </c>
      <c r="J20" s="206" t="s">
        <v>4</v>
      </c>
      <c r="K20" s="207" t="s">
        <v>5</v>
      </c>
      <c r="L20" s="2"/>
    </row>
    <row r="21" spans="1:12" ht="14.7" customHeight="1" x14ac:dyDescent="0.3">
      <c r="A21" s="202"/>
      <c r="B21" s="464"/>
      <c r="C21" s="452" t="s">
        <v>58</v>
      </c>
      <c r="D21" s="453"/>
      <c r="E21" s="454"/>
      <c r="F21" s="136" t="str">
        <f>IF(K21+G21&gt;0,VLOOKUP(C21,C$45:F$46,4,FALSE),0)</f>
        <v>WF1</v>
      </c>
      <c r="G21" s="150">
        <v>96</v>
      </c>
      <c r="H21" s="40">
        <v>0</v>
      </c>
      <c r="I21" s="40">
        <v>0</v>
      </c>
      <c r="J21" s="41">
        <v>0</v>
      </c>
      <c r="K21" s="12">
        <f>SUM(H21:J21)</f>
        <v>0</v>
      </c>
      <c r="L21" s="1"/>
    </row>
    <row r="22" spans="1:12" ht="14.7" customHeight="1" x14ac:dyDescent="0.3">
      <c r="A22" s="202"/>
      <c r="B22" s="464"/>
      <c r="C22" s="455"/>
      <c r="D22" s="456"/>
      <c r="E22" s="457"/>
      <c r="F22" s="136">
        <f>IF(K22+G22&gt;0,VLOOKUP(C22,C$45:F$46,4,FALSE),0)</f>
        <v>0</v>
      </c>
      <c r="G22" s="151">
        <v>0</v>
      </c>
      <c r="H22" s="42">
        <v>0</v>
      </c>
      <c r="I22" s="42">
        <v>0</v>
      </c>
      <c r="J22" s="43">
        <v>0</v>
      </c>
      <c r="K22" s="13">
        <f t="shared" ref="K22" si="2">SUM(H22:J22)</f>
        <v>0</v>
      </c>
      <c r="L22" s="1"/>
    </row>
    <row r="23" spans="1:12" ht="14.7" customHeight="1" thickBot="1" x14ac:dyDescent="0.35">
      <c r="A23" s="202"/>
      <c r="B23" s="464"/>
      <c r="C23" s="458" t="s">
        <v>17</v>
      </c>
      <c r="D23" s="459"/>
      <c r="E23" s="460"/>
      <c r="F23" s="149" t="s">
        <v>13</v>
      </c>
      <c r="G23" s="22"/>
      <c r="H23" s="18"/>
      <c r="I23" s="18"/>
      <c r="J23" s="19"/>
      <c r="K23" s="111">
        <v>0</v>
      </c>
      <c r="L23" s="1"/>
    </row>
    <row r="24" spans="1:12" ht="15.6" customHeight="1" thickBot="1" x14ac:dyDescent="0.35">
      <c r="A24" s="202"/>
      <c r="B24" s="465"/>
      <c r="C24" s="478">
        <f>SUMIF('RS Summary'!B$4:B$13,B19,'RS Summary'!C$4:C$13)</f>
        <v>4.0999999999999996</v>
      </c>
      <c r="D24" s="479"/>
      <c r="E24" s="479"/>
      <c r="F24" s="208"/>
      <c r="G24" s="209" t="s">
        <v>5</v>
      </c>
      <c r="H24" s="47">
        <f>SUM(H21:H23)</f>
        <v>0</v>
      </c>
      <c r="I24" s="47">
        <f>SUM(I21:I23)</f>
        <v>0</v>
      </c>
      <c r="J24" s="48">
        <f>SUM(J21:J23)</f>
        <v>0</v>
      </c>
      <c r="K24" s="14">
        <f>SUM(K21:K23)</f>
        <v>0</v>
      </c>
      <c r="L24" s="1"/>
    </row>
    <row r="25" spans="1:12" ht="3.9" customHeight="1" thickTop="1" x14ac:dyDescent="0.3">
      <c r="A25" s="202"/>
      <c r="B25" s="1"/>
      <c r="C25" s="29"/>
      <c r="D25" s="29"/>
      <c r="E25" s="29"/>
      <c r="H25" s="29"/>
      <c r="I25" s="29"/>
      <c r="J25" s="29"/>
      <c r="K25" s="29"/>
      <c r="L25" s="1"/>
    </row>
    <row r="26" spans="1:12" ht="3.9" customHeight="1" thickBot="1" x14ac:dyDescent="0.35">
      <c r="A26" s="202"/>
      <c r="C26" s="1"/>
      <c r="D26" s="1"/>
      <c r="E26" s="1"/>
      <c r="F26" s="26"/>
      <c r="G26" s="21"/>
      <c r="H26" s="1"/>
      <c r="I26" s="1"/>
      <c r="J26" s="1"/>
      <c r="K26" s="1"/>
      <c r="L26" s="1"/>
    </row>
    <row r="27" spans="1:12" ht="14.7" customHeight="1" x14ac:dyDescent="0.3">
      <c r="A27" s="201">
        <f>+A19+1</f>
        <v>4</v>
      </c>
      <c r="B27" s="463" t="s">
        <v>47</v>
      </c>
      <c r="C27" s="473" t="s">
        <v>60</v>
      </c>
      <c r="D27" s="471"/>
      <c r="E27" s="474"/>
      <c r="F27" s="466" t="s">
        <v>9</v>
      </c>
      <c r="G27" s="468" t="s">
        <v>1</v>
      </c>
      <c r="H27" s="470" t="s">
        <v>6</v>
      </c>
      <c r="I27" s="471"/>
      <c r="J27" s="472"/>
      <c r="K27" s="204"/>
      <c r="L27" s="1"/>
    </row>
    <row r="28" spans="1:12" ht="14.7" customHeight="1" thickBot="1" x14ac:dyDescent="0.35">
      <c r="A28" s="201"/>
      <c r="B28" s="464"/>
      <c r="C28" s="475"/>
      <c r="D28" s="476"/>
      <c r="E28" s="477"/>
      <c r="F28" s="467"/>
      <c r="G28" s="469"/>
      <c r="H28" s="205" t="s">
        <v>2</v>
      </c>
      <c r="I28" s="205" t="s">
        <v>3</v>
      </c>
      <c r="J28" s="206" t="s">
        <v>4</v>
      </c>
      <c r="K28" s="207" t="s">
        <v>5</v>
      </c>
      <c r="L28" s="2"/>
    </row>
    <row r="29" spans="1:12" ht="14.7" customHeight="1" x14ac:dyDescent="0.3">
      <c r="A29" s="202"/>
      <c r="B29" s="464"/>
      <c r="C29" s="452" t="s">
        <v>58</v>
      </c>
      <c r="D29" s="453"/>
      <c r="E29" s="454"/>
      <c r="F29" s="136" t="str">
        <f>IF(K29+G29&gt;0,VLOOKUP(C29,C$45:F$46,4,FALSE),0)</f>
        <v>WF1</v>
      </c>
      <c r="G29" s="150">
        <v>24</v>
      </c>
      <c r="H29" s="40">
        <v>0</v>
      </c>
      <c r="I29" s="40">
        <v>0</v>
      </c>
      <c r="J29" s="41">
        <v>0</v>
      </c>
      <c r="K29" s="12">
        <f>SUM(H29:J29)</f>
        <v>0</v>
      </c>
      <c r="L29" s="1"/>
    </row>
    <row r="30" spans="1:12" ht="14.7" customHeight="1" x14ac:dyDescent="0.3">
      <c r="A30" s="202"/>
      <c r="B30" s="464"/>
      <c r="C30" s="455"/>
      <c r="D30" s="456"/>
      <c r="E30" s="457"/>
      <c r="F30" s="136">
        <f>IF(K30+G30&gt;0,VLOOKUP(C30,C$45:F$46,4,FALSE),0)</f>
        <v>0</v>
      </c>
      <c r="G30" s="151">
        <v>0</v>
      </c>
      <c r="H30" s="42">
        <v>0</v>
      </c>
      <c r="I30" s="42">
        <v>0</v>
      </c>
      <c r="J30" s="43">
        <v>0</v>
      </c>
      <c r="K30" s="13">
        <f t="shared" ref="K30" si="3">SUM(H30:J30)</f>
        <v>0</v>
      </c>
      <c r="L30" s="1"/>
    </row>
    <row r="31" spans="1:12" ht="14.7" customHeight="1" thickBot="1" x14ac:dyDescent="0.35">
      <c r="A31" s="202"/>
      <c r="B31" s="464"/>
      <c r="C31" s="458" t="s">
        <v>17</v>
      </c>
      <c r="D31" s="459"/>
      <c r="E31" s="460"/>
      <c r="F31" s="149" t="s">
        <v>13</v>
      </c>
      <c r="G31" s="22"/>
      <c r="H31" s="18"/>
      <c r="I31" s="18"/>
      <c r="J31" s="19"/>
      <c r="K31" s="111">
        <v>0</v>
      </c>
      <c r="L31" s="1"/>
    </row>
    <row r="32" spans="1:12" ht="15.6" customHeight="1" thickBot="1" x14ac:dyDescent="0.35">
      <c r="A32" s="202"/>
      <c r="B32" s="465"/>
      <c r="C32" s="478">
        <f>SUMIF('RS Summary'!B$4:B$13,B27,'RS Summary'!C$4:C$13)</f>
        <v>4.2</v>
      </c>
      <c r="D32" s="479"/>
      <c r="E32" s="479"/>
      <c r="F32" s="208"/>
      <c r="G32" s="209" t="s">
        <v>5</v>
      </c>
      <c r="H32" s="47">
        <f>SUM(H29:H31)</f>
        <v>0</v>
      </c>
      <c r="I32" s="47">
        <f>SUM(I29:I31)</f>
        <v>0</v>
      </c>
      <c r="J32" s="48">
        <f>SUM(J29:J31)</f>
        <v>0</v>
      </c>
      <c r="K32" s="14">
        <f>SUM(K29:K31)</f>
        <v>0</v>
      </c>
      <c r="L32" s="1"/>
    </row>
    <row r="33" spans="1:12" ht="3.9" customHeight="1" thickTop="1" x14ac:dyDescent="0.3">
      <c r="A33" s="202"/>
      <c r="B33" s="1"/>
      <c r="C33" s="29"/>
      <c r="D33" s="29"/>
      <c r="E33" s="29"/>
      <c r="H33" s="29"/>
      <c r="I33" s="29"/>
      <c r="J33" s="29"/>
      <c r="K33" s="29"/>
      <c r="L33" s="1"/>
    </row>
    <row r="34" spans="1:12" ht="3.9" customHeight="1" thickBot="1" x14ac:dyDescent="0.35">
      <c r="A34" s="202"/>
      <c r="C34" s="1"/>
      <c r="D34" s="1"/>
      <c r="E34" s="1"/>
      <c r="F34" s="26"/>
      <c r="G34" s="21"/>
      <c r="H34" s="1"/>
      <c r="I34" s="1"/>
      <c r="J34" s="1"/>
      <c r="K34" s="1"/>
      <c r="L34" s="1"/>
    </row>
    <row r="35" spans="1:12" ht="14.7" customHeight="1" x14ac:dyDescent="0.3">
      <c r="A35" s="201">
        <f>+A27+1</f>
        <v>5</v>
      </c>
      <c r="B35" s="463" t="s">
        <v>48</v>
      </c>
      <c r="C35" s="473" t="s">
        <v>60</v>
      </c>
      <c r="D35" s="471"/>
      <c r="E35" s="474"/>
      <c r="F35" s="466" t="s">
        <v>9</v>
      </c>
      <c r="G35" s="468" t="s">
        <v>1</v>
      </c>
      <c r="H35" s="470" t="s">
        <v>6</v>
      </c>
      <c r="I35" s="471"/>
      <c r="J35" s="472"/>
      <c r="K35" s="204"/>
      <c r="L35" s="1"/>
    </row>
    <row r="36" spans="1:12" ht="14.7" customHeight="1" thickBot="1" x14ac:dyDescent="0.35">
      <c r="A36" s="25"/>
      <c r="B36" s="464"/>
      <c r="C36" s="475"/>
      <c r="D36" s="476"/>
      <c r="E36" s="477"/>
      <c r="F36" s="467"/>
      <c r="G36" s="469"/>
      <c r="H36" s="205" t="s">
        <v>2</v>
      </c>
      <c r="I36" s="205" t="s">
        <v>3</v>
      </c>
      <c r="J36" s="206" t="s">
        <v>4</v>
      </c>
      <c r="K36" s="207" t="s">
        <v>5</v>
      </c>
      <c r="L36" s="2"/>
    </row>
    <row r="37" spans="1:12" ht="14.7" customHeight="1" x14ac:dyDescent="0.3">
      <c r="B37" s="464"/>
      <c r="C37" s="452" t="s">
        <v>58</v>
      </c>
      <c r="D37" s="453"/>
      <c r="E37" s="454"/>
      <c r="F37" s="136" t="str">
        <f>IF(K37+G37&gt;0,VLOOKUP(C37,C$45:F$46,4,FALSE),0)</f>
        <v>WF1</v>
      </c>
      <c r="G37" s="150">
        <v>67</v>
      </c>
      <c r="H37" s="40">
        <v>0</v>
      </c>
      <c r="I37" s="40">
        <v>0</v>
      </c>
      <c r="J37" s="41">
        <v>0</v>
      </c>
      <c r="K37" s="12">
        <f>SUM(H37:J37)</f>
        <v>0</v>
      </c>
      <c r="L37" s="1"/>
    </row>
    <row r="38" spans="1:12" ht="14.7" customHeight="1" x14ac:dyDescent="0.3">
      <c r="B38" s="464"/>
      <c r="C38" s="455" t="s">
        <v>59</v>
      </c>
      <c r="D38" s="456"/>
      <c r="E38" s="457"/>
      <c r="F38" s="136" t="str">
        <f>IF(K38+G38&gt;0,VLOOKUP(C38,C$45:F$46,4,FALSE),0)</f>
        <v>WF2</v>
      </c>
      <c r="G38" s="151">
        <v>8</v>
      </c>
      <c r="H38" s="42">
        <v>0</v>
      </c>
      <c r="I38" s="42">
        <v>0</v>
      </c>
      <c r="J38" s="43">
        <v>0</v>
      </c>
      <c r="K38" s="13">
        <f t="shared" ref="K38" si="4">SUM(H38:J38)</f>
        <v>0</v>
      </c>
      <c r="L38" s="1"/>
    </row>
    <row r="39" spans="1:12" ht="14.7" customHeight="1" thickBot="1" x14ac:dyDescent="0.35">
      <c r="B39" s="464"/>
      <c r="C39" s="458" t="s">
        <v>17</v>
      </c>
      <c r="D39" s="459"/>
      <c r="E39" s="460"/>
      <c r="F39" s="149" t="s">
        <v>13</v>
      </c>
      <c r="G39" s="22"/>
      <c r="H39" s="18"/>
      <c r="I39" s="18"/>
      <c r="J39" s="19"/>
      <c r="K39" s="111">
        <v>0</v>
      </c>
      <c r="L39" s="1"/>
    </row>
    <row r="40" spans="1:12" ht="15.6" customHeight="1" thickBot="1" x14ac:dyDescent="0.35">
      <c r="B40" s="465"/>
      <c r="C40" s="478">
        <f>SUMIF('RS Summary'!B$4:B$13,B35,'RS Summary'!C$4:C$13)</f>
        <v>4</v>
      </c>
      <c r="D40" s="479"/>
      <c r="E40" s="479"/>
      <c r="F40" s="208"/>
      <c r="G40" s="209" t="s">
        <v>5</v>
      </c>
      <c r="H40" s="47">
        <f>SUM(H37:H39)</f>
        <v>0</v>
      </c>
      <c r="I40" s="47">
        <f>SUM(I37:I39)</f>
        <v>0</v>
      </c>
      <c r="J40" s="48">
        <f>SUM(J37:J39)</f>
        <v>0</v>
      </c>
      <c r="K40" s="14">
        <f>SUM(K37:K39)</f>
        <v>0</v>
      </c>
      <c r="L40" s="1"/>
    </row>
    <row r="41" spans="1:12" ht="3.9" customHeight="1" thickTop="1" x14ac:dyDescent="0.3">
      <c r="B41" s="1"/>
      <c r="C41" s="29"/>
      <c r="D41" s="29"/>
      <c r="E41" s="29"/>
      <c r="H41" s="29"/>
      <c r="I41" s="29"/>
      <c r="J41" s="29"/>
      <c r="K41" s="29"/>
      <c r="L41" s="1"/>
    </row>
    <row r="42" spans="1:12" ht="3.9" customHeight="1" thickBot="1" x14ac:dyDescent="0.35">
      <c r="A42" s="5"/>
      <c r="C42" s="29"/>
      <c r="D42" s="29"/>
      <c r="E42" s="29"/>
      <c r="H42" s="29"/>
      <c r="I42" s="29"/>
      <c r="J42" s="29"/>
      <c r="K42" s="29"/>
    </row>
    <row r="43" spans="1:12" ht="14.7" customHeight="1" x14ac:dyDescent="0.3">
      <c r="A43" s="25"/>
      <c r="B43" s="437" t="s">
        <v>7</v>
      </c>
      <c r="C43" s="447" t="s">
        <v>60</v>
      </c>
      <c r="D43" s="445"/>
      <c r="E43" s="448"/>
      <c r="F43" s="440" t="s">
        <v>9</v>
      </c>
      <c r="G43" s="442" t="s">
        <v>1</v>
      </c>
      <c r="H43" s="444" t="s">
        <v>6</v>
      </c>
      <c r="I43" s="445"/>
      <c r="J43" s="446"/>
      <c r="K43" s="272"/>
    </row>
    <row r="44" spans="1:12" ht="14.7" customHeight="1" thickBot="1" x14ac:dyDescent="0.35">
      <c r="A44" s="25"/>
      <c r="B44" s="438"/>
      <c r="C44" s="449"/>
      <c r="D44" s="450"/>
      <c r="E44" s="451"/>
      <c r="F44" s="441"/>
      <c r="G44" s="443"/>
      <c r="H44" s="273" t="s">
        <v>2</v>
      </c>
      <c r="I44" s="273" t="s">
        <v>3</v>
      </c>
      <c r="J44" s="274" t="s">
        <v>4</v>
      </c>
      <c r="K44" s="275" t="s">
        <v>5</v>
      </c>
    </row>
    <row r="45" spans="1:12" ht="14.7" customHeight="1" x14ac:dyDescent="0.3">
      <c r="B45" s="438"/>
      <c r="C45" s="452" t="s">
        <v>58</v>
      </c>
      <c r="D45" s="453"/>
      <c r="E45" s="454"/>
      <c r="F45" s="39" t="s">
        <v>56</v>
      </c>
      <c r="G45" s="152">
        <f t="shared" ref="G45:K46" si="5">SUMIF($C$5:$C$42,$C45,G$5:G$42)</f>
        <v>494</v>
      </c>
      <c r="H45" s="51">
        <f t="shared" si="5"/>
        <v>0</v>
      </c>
      <c r="I45" s="51">
        <f t="shared" si="5"/>
        <v>0</v>
      </c>
      <c r="J45" s="52">
        <f t="shared" si="5"/>
        <v>0</v>
      </c>
      <c r="K45" s="33">
        <f t="shared" si="5"/>
        <v>0</v>
      </c>
    </row>
    <row r="46" spans="1:12" ht="14.7" customHeight="1" x14ac:dyDescent="0.3">
      <c r="B46" s="438"/>
      <c r="C46" s="455" t="s">
        <v>59</v>
      </c>
      <c r="D46" s="456"/>
      <c r="E46" s="457"/>
      <c r="F46" s="39" t="s">
        <v>57</v>
      </c>
      <c r="G46" s="152">
        <f t="shared" si="5"/>
        <v>22</v>
      </c>
      <c r="H46" s="59">
        <f t="shared" si="5"/>
        <v>0</v>
      </c>
      <c r="I46" s="59">
        <f t="shared" si="5"/>
        <v>0</v>
      </c>
      <c r="J46" s="60">
        <f t="shared" si="5"/>
        <v>0</v>
      </c>
      <c r="K46" s="61">
        <f t="shared" si="5"/>
        <v>0</v>
      </c>
    </row>
    <row r="47" spans="1:12" ht="14.7" customHeight="1" thickBot="1" x14ac:dyDescent="0.35">
      <c r="B47" s="438"/>
      <c r="C47" s="458" t="s">
        <v>17</v>
      </c>
      <c r="D47" s="459"/>
      <c r="E47" s="460"/>
      <c r="F47" s="149" t="s">
        <v>13</v>
      </c>
      <c r="G47" s="53"/>
      <c r="H47" s="54"/>
      <c r="I47" s="54"/>
      <c r="J47" s="55"/>
      <c r="K47" s="34">
        <f>SUMIF($C$5:$C$42,$C47,K$5:K$42)</f>
        <v>0</v>
      </c>
    </row>
    <row r="48" spans="1:12" ht="15" thickBot="1" x14ac:dyDescent="0.35">
      <c r="B48" s="439"/>
      <c r="C48" s="461" t="s">
        <v>23</v>
      </c>
      <c r="D48" s="462"/>
      <c r="E48" s="462"/>
      <c r="F48" s="279"/>
      <c r="G48" s="280" t="s">
        <v>5</v>
      </c>
      <c r="H48" s="47">
        <f>SUM(H45:H47)</f>
        <v>0</v>
      </c>
      <c r="I48" s="47">
        <f>SUM(I45:I47)</f>
        <v>0</v>
      </c>
      <c r="J48" s="48">
        <f>SUM(J45:J47)</f>
        <v>0</v>
      </c>
      <c r="K48" s="35">
        <f>SUM(K45:K47)</f>
        <v>0</v>
      </c>
    </row>
    <row r="49" spans="1:12" ht="18.600000000000001" thickTop="1" x14ac:dyDescent="0.35">
      <c r="A49" s="28"/>
      <c r="B49" s="154" t="s">
        <v>30</v>
      </c>
      <c r="C49" s="158" t="s">
        <v>31</v>
      </c>
      <c r="D49" s="158"/>
      <c r="E49" s="158"/>
      <c r="F49" s="155"/>
      <c r="G49" s="156"/>
      <c r="H49" s="157"/>
      <c r="I49" s="157"/>
      <c r="J49" s="157"/>
      <c r="K49" s="157"/>
      <c r="L49" s="157"/>
    </row>
    <row r="50" spans="1:12" ht="15.6" customHeight="1" x14ac:dyDescent="0.3">
      <c r="B50" s="427" t="s">
        <v>12</v>
      </c>
      <c r="C50" s="428"/>
      <c r="D50" s="146"/>
      <c r="E50" s="338" t="str">
        <f>+B1</f>
        <v>Low Flow 
Toilets</v>
      </c>
      <c r="F50" s="339"/>
      <c r="G50" s="339"/>
      <c r="H50" s="482" t="s">
        <v>74</v>
      </c>
      <c r="I50" s="483"/>
      <c r="J50" s="484" t="s">
        <v>73</v>
      </c>
      <c r="K50" s="485"/>
      <c r="L50" s="11"/>
    </row>
    <row r="51" spans="1:12" ht="15.9" customHeight="1" x14ac:dyDescent="0.3">
      <c r="A51" s="145">
        <f>ROW(B51)-ROW(A$50)</f>
        <v>1</v>
      </c>
      <c r="B51" s="359" t="s">
        <v>32</v>
      </c>
      <c r="C51" s="360"/>
      <c r="D51" s="361"/>
      <c r="E51" s="362" t="s">
        <v>71</v>
      </c>
      <c r="F51" s="363"/>
      <c r="G51" s="364"/>
      <c r="H51" s="433"/>
      <c r="I51" s="434"/>
      <c r="J51" s="433"/>
      <c r="K51" s="434"/>
      <c r="L51" s="11"/>
    </row>
    <row r="52" spans="1:12" ht="15.9" customHeight="1" x14ac:dyDescent="0.3">
      <c r="A52" s="145">
        <f t="shared" ref="A52:A55" si="6">ROW(B52)-ROW(A$50)</f>
        <v>2</v>
      </c>
      <c r="B52" s="365" t="s">
        <v>33</v>
      </c>
      <c r="C52" s="366"/>
      <c r="D52" s="361"/>
      <c r="E52" s="357" t="s">
        <v>72</v>
      </c>
      <c r="F52" s="367"/>
      <c r="G52" s="368"/>
      <c r="H52" s="431">
        <v>0</v>
      </c>
      <c r="I52" s="432"/>
      <c r="J52" s="431">
        <v>0</v>
      </c>
      <c r="K52" s="432"/>
      <c r="L52" s="11"/>
    </row>
    <row r="53" spans="1:12" ht="15.6" customHeight="1" x14ac:dyDescent="0.3">
      <c r="A53" s="145">
        <f t="shared" si="6"/>
        <v>3</v>
      </c>
      <c r="B53" s="365" t="s">
        <v>34</v>
      </c>
      <c r="C53" s="366"/>
      <c r="D53" s="361"/>
      <c r="E53" s="357" t="s">
        <v>101</v>
      </c>
      <c r="F53" s="367"/>
      <c r="G53" s="368"/>
      <c r="H53" s="429"/>
      <c r="I53" s="430"/>
      <c r="J53" s="429"/>
      <c r="K53" s="430"/>
      <c r="L53" s="11"/>
    </row>
    <row r="54" spans="1:12" ht="15.6" customHeight="1" x14ac:dyDescent="0.3">
      <c r="A54" s="145">
        <f t="shared" si="6"/>
        <v>4</v>
      </c>
      <c r="B54" s="325" t="s">
        <v>36</v>
      </c>
      <c r="C54" s="326"/>
      <c r="D54" s="361"/>
      <c r="E54" s="357" t="s">
        <v>75</v>
      </c>
      <c r="F54" s="367"/>
      <c r="G54" s="368"/>
      <c r="H54" s="435">
        <v>0</v>
      </c>
      <c r="I54" s="436"/>
      <c r="J54" s="435">
        <v>0</v>
      </c>
      <c r="K54" s="436"/>
      <c r="L54" s="11"/>
    </row>
    <row r="55" spans="1:12" ht="15.9" customHeight="1" x14ac:dyDescent="0.3">
      <c r="A55" s="145">
        <f t="shared" si="6"/>
        <v>5</v>
      </c>
      <c r="B55" s="325" t="s">
        <v>37</v>
      </c>
      <c r="C55" s="326"/>
      <c r="D55" s="361"/>
      <c r="E55" s="407" t="s">
        <v>8</v>
      </c>
      <c r="F55" s="371"/>
      <c r="G55" s="372"/>
      <c r="H55" s="480"/>
      <c r="I55" s="481"/>
      <c r="J55" s="480"/>
      <c r="K55" s="481"/>
      <c r="L55" s="11"/>
    </row>
    <row r="56" spans="1:12" ht="15.9" customHeight="1" x14ac:dyDescent="0.3">
      <c r="A56" s="145">
        <f t="shared" ref="A56" si="7">ROW(B56)-ROW(A$50)</f>
        <v>6</v>
      </c>
      <c r="B56" s="369" t="s">
        <v>70</v>
      </c>
      <c r="C56" s="370"/>
      <c r="D56" s="361"/>
      <c r="E56" s="401"/>
      <c r="F56" s="402"/>
      <c r="G56" s="403"/>
      <c r="H56" s="404"/>
      <c r="I56" s="404"/>
      <c r="J56" s="404"/>
      <c r="K56" s="404"/>
      <c r="L56" s="11"/>
    </row>
    <row r="57" spans="1:12" ht="3.9" customHeight="1" x14ac:dyDescent="0.3">
      <c r="B57" s="187"/>
      <c r="C57" s="188"/>
      <c r="D57" s="336"/>
      <c r="E57" s="336"/>
      <c r="G57" s="11"/>
      <c r="H57" s="288"/>
      <c r="I57" s="288"/>
      <c r="J57" s="288"/>
      <c r="K57" s="288"/>
      <c r="L57" s="11"/>
    </row>
  </sheetData>
  <mergeCells count="67">
    <mergeCell ref="H55:I55"/>
    <mergeCell ref="H50:I50"/>
    <mergeCell ref="J50:K50"/>
    <mergeCell ref="J51:K51"/>
    <mergeCell ref="J52:K52"/>
    <mergeCell ref="J53:K53"/>
    <mergeCell ref="J54:K54"/>
    <mergeCell ref="J55:K55"/>
    <mergeCell ref="B35:B40"/>
    <mergeCell ref="F35:F36"/>
    <mergeCell ref="G35:G36"/>
    <mergeCell ref="H35:J35"/>
    <mergeCell ref="C35:E36"/>
    <mergeCell ref="C37:E37"/>
    <mergeCell ref="C38:E38"/>
    <mergeCell ref="C39:E39"/>
    <mergeCell ref="C40:E40"/>
    <mergeCell ref="B27:B32"/>
    <mergeCell ref="F27:F28"/>
    <mergeCell ref="G27:G28"/>
    <mergeCell ref="H27:J27"/>
    <mergeCell ref="C27:E28"/>
    <mergeCell ref="C29:E29"/>
    <mergeCell ref="C30:E30"/>
    <mergeCell ref="C31:E31"/>
    <mergeCell ref="C32:E32"/>
    <mergeCell ref="B19:B24"/>
    <mergeCell ref="F19:F20"/>
    <mergeCell ref="G19:G20"/>
    <mergeCell ref="H19:J19"/>
    <mergeCell ref="C19:E20"/>
    <mergeCell ref="C21:E21"/>
    <mergeCell ref="C22:E22"/>
    <mergeCell ref="C23:E23"/>
    <mergeCell ref="C24:E24"/>
    <mergeCell ref="B11:B16"/>
    <mergeCell ref="F11:F12"/>
    <mergeCell ref="G11:G12"/>
    <mergeCell ref="H11:J11"/>
    <mergeCell ref="C11:E12"/>
    <mergeCell ref="C13:E13"/>
    <mergeCell ref="C14:E14"/>
    <mergeCell ref="C15:E15"/>
    <mergeCell ref="C16:E16"/>
    <mergeCell ref="B3:B8"/>
    <mergeCell ref="F3:F4"/>
    <mergeCell ref="G3:G4"/>
    <mergeCell ref="H3:J3"/>
    <mergeCell ref="C3:E4"/>
    <mergeCell ref="C5:E5"/>
    <mergeCell ref="C6:E6"/>
    <mergeCell ref="C7:E7"/>
    <mergeCell ref="C8:E8"/>
    <mergeCell ref="B43:B48"/>
    <mergeCell ref="F43:F44"/>
    <mergeCell ref="G43:G44"/>
    <mergeCell ref="H43:J43"/>
    <mergeCell ref="C43:E44"/>
    <mergeCell ref="C45:E45"/>
    <mergeCell ref="C46:E46"/>
    <mergeCell ref="C47:E47"/>
    <mergeCell ref="C48:E48"/>
    <mergeCell ref="B50:C50"/>
    <mergeCell ref="H53:I53"/>
    <mergeCell ref="H52:I52"/>
    <mergeCell ref="H51:I51"/>
    <mergeCell ref="H54:I54"/>
  </mergeCells>
  <conditionalFormatting sqref="G5:G6 G45:G46">
    <cfRule type="cellIs" dxfId="11" priority="9" operator="equal">
      <formula>0</formula>
    </cfRule>
  </conditionalFormatting>
  <conditionalFormatting sqref="G13:G14">
    <cfRule type="cellIs" dxfId="10" priority="7" operator="equal">
      <formula>0</formula>
    </cfRule>
  </conditionalFormatting>
  <conditionalFormatting sqref="G21:G22">
    <cfRule type="cellIs" dxfId="9" priority="3" operator="equal">
      <formula>0</formula>
    </cfRule>
  </conditionalFormatting>
  <conditionalFormatting sqref="G37:G38">
    <cfRule type="cellIs" dxfId="8" priority="1" operator="equal">
      <formula>0</formula>
    </cfRule>
  </conditionalFormatting>
  <conditionalFormatting sqref="G29:G30">
    <cfRule type="cellIs" dxfId="7" priority="2" operator="equal">
      <formula>0</formula>
    </cfRule>
  </conditionalFormatting>
  <dataValidations count="1">
    <dataValidation type="list" allowBlank="1" showInputMessage="1" showErrorMessage="1" sqref="C29:C30 C21:C22 C13:C14 C5:C6 C37:C38" xr:uid="{00000000-0002-0000-0200-000000000000}">
      <formula1>$C$45:$C$46</formula1>
    </dataValidation>
  </dataValidations>
  <printOptions horizontalCentered="1"/>
  <pageMargins left="0.5" right="0.5" top="0.8" bottom="0.75" header="0.3" footer="0.3"/>
  <pageSetup scale="70" orientation="landscape" r:id="rId1"/>
  <headerFooter>
    <oddHeader>&amp;L&amp;G&amp;R&amp;G</oddHeader>
    <oddFooter>&amp;L&amp;G
&amp;D  &amp;T&amp;CPage &amp;P of &amp;N&amp;R&amp;G
&amp;F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'RS Summary'!$B$4:$B$13</xm:f>
          </x14:formula1>
          <xm:sqref>B3:B8 B35:B40 B11:B16 B19:B24 B27:B32</xm:sqref>
        </x14:dataValidation>
        <x14:dataValidation type="list" allowBlank="1" showInputMessage="1" showErrorMessage="1" xr:uid="{00000000-0002-0000-0200-000002000000}">
          <x14:formula1>
            <xm:f>Summary!$C$5:$C$8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V32"/>
  <sheetViews>
    <sheetView showGridLines="0" zoomScale="80" zoomScaleNormal="80" workbookViewId="0">
      <pane ySplit="1" topLeftCell="A2" activePane="bottomLeft" state="frozen"/>
      <selection activeCell="E1" sqref="E1:E1048576"/>
      <selection pane="bottomLeft" activeCell="H43" sqref="H43"/>
    </sheetView>
  </sheetViews>
  <sheetFormatPr defaultRowHeight="14.4" x14ac:dyDescent="0.3"/>
  <cols>
    <col min="1" max="1" width="3.44140625" bestFit="1" customWidth="1"/>
    <col min="2" max="2" width="15.6640625" customWidth="1"/>
    <col min="3" max="3" width="51.6640625" customWidth="1"/>
    <col min="4" max="4" width="3.6640625" customWidth="1"/>
    <col min="5" max="5" width="5.6640625" customWidth="1"/>
    <col min="6" max="6" width="10.44140625" style="11" customWidth="1"/>
    <col min="7" max="7" width="10" style="23" bestFit="1" customWidth="1"/>
    <col min="8" max="11" width="14.5546875" customWidth="1"/>
    <col min="12" max="12" width="0.6640625" customWidth="1"/>
  </cols>
  <sheetData>
    <row r="1" spans="1:12" ht="23.7" customHeight="1" x14ac:dyDescent="0.45">
      <c r="A1" s="17"/>
      <c r="B1" s="24" t="str">
        <f>+'RS Summary'!G2</f>
        <v>Solar 
Photovoltaic (PV)</v>
      </c>
      <c r="C1" s="27"/>
      <c r="D1" s="27"/>
      <c r="E1" s="27"/>
      <c r="F1" s="27"/>
      <c r="G1" s="20"/>
      <c r="H1" s="27"/>
      <c r="I1" s="27"/>
      <c r="J1" s="106" t="s">
        <v>26</v>
      </c>
      <c r="K1" s="107">
        <f>SUMIF(Summary!$C$5:$C$8,$B1,Summary!$B$5:$B$8)</f>
        <v>2208</v>
      </c>
      <c r="L1" s="27"/>
    </row>
    <row r="2" spans="1:12" ht="3.9" customHeight="1" thickBot="1" x14ac:dyDescent="0.35">
      <c r="C2" s="1"/>
      <c r="D2" s="1"/>
      <c r="E2" s="1"/>
      <c r="F2" s="26"/>
      <c r="G2" s="21"/>
      <c r="H2" s="1"/>
      <c r="I2" s="1"/>
      <c r="J2" s="1"/>
      <c r="K2" s="1"/>
      <c r="L2" s="1"/>
    </row>
    <row r="3" spans="1:12" ht="14.7" customHeight="1" x14ac:dyDescent="0.3">
      <c r="A3" s="25">
        <v>1</v>
      </c>
      <c r="B3" s="497" t="str">
        <f>+'RS Summary'!B8</f>
        <v>Deer Creek Village</v>
      </c>
      <c r="C3" s="507" t="s">
        <v>60</v>
      </c>
      <c r="D3" s="505"/>
      <c r="E3" s="508"/>
      <c r="F3" s="500" t="s">
        <v>9</v>
      </c>
      <c r="G3" s="502" t="s">
        <v>1</v>
      </c>
      <c r="H3" s="504" t="s">
        <v>6</v>
      </c>
      <c r="I3" s="505"/>
      <c r="J3" s="506"/>
      <c r="K3" s="259"/>
      <c r="L3" s="1"/>
    </row>
    <row r="4" spans="1:12" ht="14.7" customHeight="1" thickBot="1" x14ac:dyDescent="0.35">
      <c r="A4" s="25"/>
      <c r="B4" s="498"/>
      <c r="C4" s="509"/>
      <c r="D4" s="510"/>
      <c r="E4" s="511"/>
      <c r="F4" s="501"/>
      <c r="G4" s="503"/>
      <c r="H4" s="260" t="s">
        <v>2</v>
      </c>
      <c r="I4" s="260" t="s">
        <v>3</v>
      </c>
      <c r="J4" s="261" t="s">
        <v>4</v>
      </c>
      <c r="K4" s="262" t="s">
        <v>5</v>
      </c>
      <c r="L4" s="2"/>
    </row>
    <row r="5" spans="1:12" ht="14.7" customHeight="1" x14ac:dyDescent="0.3">
      <c r="B5" s="498"/>
      <c r="C5" s="452" t="s">
        <v>63</v>
      </c>
      <c r="D5" s="453"/>
      <c r="E5" s="454"/>
      <c r="F5" s="69">
        <f>IF(K5+G5&gt;0,VLOOKUP(C5,C$13:F$14,2,FALSE),0)</f>
        <v>0</v>
      </c>
      <c r="G5" s="150">
        <v>1</v>
      </c>
      <c r="H5" s="40">
        <v>0</v>
      </c>
      <c r="I5" s="40">
        <v>0</v>
      </c>
      <c r="J5" s="41">
        <v>0</v>
      </c>
      <c r="K5" s="12">
        <f>SUM(H5:J5)</f>
        <v>0</v>
      </c>
      <c r="L5" s="1"/>
    </row>
    <row r="6" spans="1:12" ht="14.7" customHeight="1" x14ac:dyDescent="0.3">
      <c r="B6" s="498"/>
      <c r="C6" s="455"/>
      <c r="D6" s="456"/>
      <c r="E6" s="457"/>
      <c r="F6" s="70">
        <f>IF(K6+G6&gt;0,VLOOKUP(C6,C$13:F$14,2,FALSE),0)</f>
        <v>0</v>
      </c>
      <c r="G6" s="151">
        <v>0</v>
      </c>
      <c r="H6" s="42">
        <v>0</v>
      </c>
      <c r="I6" s="42">
        <v>0</v>
      </c>
      <c r="J6" s="43">
        <v>0</v>
      </c>
      <c r="K6" s="13">
        <f t="shared" ref="K6" si="0">SUM(H6:J6)</f>
        <v>0</v>
      </c>
      <c r="L6" s="1"/>
    </row>
    <row r="7" spans="1:12" ht="14.7" customHeight="1" thickBot="1" x14ac:dyDescent="0.35">
      <c r="B7" s="498"/>
      <c r="C7" s="458" t="s">
        <v>17</v>
      </c>
      <c r="D7" s="459"/>
      <c r="E7" s="460"/>
      <c r="F7" s="149" t="s">
        <v>13</v>
      </c>
      <c r="G7" s="22"/>
      <c r="H7" s="18"/>
      <c r="I7" s="18"/>
      <c r="J7" s="19"/>
      <c r="K7" s="111">
        <v>0</v>
      </c>
      <c r="L7" s="1"/>
    </row>
    <row r="8" spans="1:12" ht="15" thickBot="1" x14ac:dyDescent="0.35">
      <c r="B8" s="499"/>
      <c r="C8" s="512">
        <f>SUMIF('RS Summary'!B$4:B$13,B3,'RS Summary'!C$4:C$13)</f>
        <v>4.0999999999999996</v>
      </c>
      <c r="D8" s="513"/>
      <c r="E8" s="513"/>
      <c r="F8" s="263"/>
      <c r="G8" s="264" t="s">
        <v>5</v>
      </c>
      <c r="H8" s="47">
        <f>SUM(H5:H7)</f>
        <v>0</v>
      </c>
      <c r="I8" s="47">
        <f>SUM(I5:I7)</f>
        <v>0</v>
      </c>
      <c r="J8" s="48">
        <f>SUM(J5:J7)</f>
        <v>0</v>
      </c>
      <c r="K8" s="14">
        <f>SUM(K5:K7)</f>
        <v>0</v>
      </c>
      <c r="L8" s="1"/>
    </row>
    <row r="9" spans="1:12" ht="3.9" customHeight="1" thickTop="1" x14ac:dyDescent="0.3">
      <c r="B9" s="1"/>
      <c r="C9" s="515"/>
      <c r="D9" s="515"/>
      <c r="E9" s="515"/>
      <c r="H9" s="29"/>
      <c r="I9" s="29"/>
      <c r="J9" s="29"/>
      <c r="K9" s="29"/>
      <c r="L9" s="1"/>
    </row>
    <row r="10" spans="1:12" ht="3.9" customHeight="1" thickBot="1" x14ac:dyDescent="0.35">
      <c r="A10" s="5"/>
      <c r="C10" s="514"/>
      <c r="D10" s="514"/>
      <c r="E10" s="514"/>
      <c r="H10" s="29"/>
      <c r="I10" s="29"/>
      <c r="J10" s="29"/>
      <c r="K10" s="29"/>
    </row>
    <row r="11" spans="1:12" ht="14.7" customHeight="1" x14ac:dyDescent="0.3">
      <c r="A11" s="25"/>
      <c r="B11" s="486" t="s">
        <v>7</v>
      </c>
      <c r="C11" s="525" t="s">
        <v>60</v>
      </c>
      <c r="D11" s="493"/>
      <c r="E11" s="526"/>
      <c r="F11" s="488" t="s">
        <v>9</v>
      </c>
      <c r="G11" s="490" t="s">
        <v>1</v>
      </c>
      <c r="H11" s="492" t="s">
        <v>6</v>
      </c>
      <c r="I11" s="493"/>
      <c r="J11" s="494"/>
      <c r="K11" s="265"/>
    </row>
    <row r="12" spans="1:12" ht="14.7" customHeight="1" thickBot="1" x14ac:dyDescent="0.35">
      <c r="A12" s="25"/>
      <c r="B12" s="487"/>
      <c r="C12" s="527"/>
      <c r="D12" s="528"/>
      <c r="E12" s="529"/>
      <c r="F12" s="489"/>
      <c r="G12" s="491"/>
      <c r="H12" s="266" t="s">
        <v>2</v>
      </c>
      <c r="I12" s="266" t="s">
        <v>3</v>
      </c>
      <c r="J12" s="267" t="s">
        <v>4</v>
      </c>
      <c r="K12" s="268" t="s">
        <v>5</v>
      </c>
    </row>
    <row r="13" spans="1:12" ht="14.7" customHeight="1" x14ac:dyDescent="0.3">
      <c r="B13" s="487"/>
      <c r="C13" s="452" t="s">
        <v>63</v>
      </c>
      <c r="D13" s="453"/>
      <c r="E13" s="454"/>
      <c r="F13" s="39" t="s">
        <v>62</v>
      </c>
      <c r="G13" s="152">
        <f t="shared" ref="G13:K14" si="1">SUMIF($C$5:$C$9,$C13,G$5:G$9)</f>
        <v>1</v>
      </c>
      <c r="H13" s="51">
        <f t="shared" si="1"/>
        <v>0</v>
      </c>
      <c r="I13" s="51">
        <f t="shared" si="1"/>
        <v>0</v>
      </c>
      <c r="J13" s="52">
        <f t="shared" si="1"/>
        <v>0</v>
      </c>
      <c r="K13" s="33">
        <f t="shared" si="1"/>
        <v>0</v>
      </c>
    </row>
    <row r="14" spans="1:12" ht="14.7" customHeight="1" x14ac:dyDescent="0.3">
      <c r="B14" s="438"/>
      <c r="C14" s="455"/>
      <c r="D14" s="456"/>
      <c r="E14" s="457"/>
      <c r="F14" s="39"/>
      <c r="G14" s="290">
        <f t="shared" si="1"/>
        <v>0</v>
      </c>
      <c r="H14" s="291">
        <f t="shared" si="1"/>
        <v>0</v>
      </c>
      <c r="I14" s="291">
        <f t="shared" si="1"/>
        <v>0</v>
      </c>
      <c r="J14" s="292">
        <f t="shared" si="1"/>
        <v>0</v>
      </c>
      <c r="K14" s="293">
        <f t="shared" si="1"/>
        <v>0</v>
      </c>
    </row>
    <row r="15" spans="1:12" ht="14.7" customHeight="1" thickBot="1" x14ac:dyDescent="0.35">
      <c r="B15" s="438"/>
      <c r="C15" s="530" t="s">
        <v>17</v>
      </c>
      <c r="D15" s="531"/>
      <c r="E15" s="532"/>
      <c r="F15" s="149" t="s">
        <v>13</v>
      </c>
      <c r="G15" s="53"/>
      <c r="H15" s="54"/>
      <c r="I15" s="54"/>
      <c r="J15" s="55"/>
      <c r="K15" s="294">
        <f>SUMIF($C$5:$C$9,$C15,K$5:K$9)</f>
        <v>0</v>
      </c>
    </row>
    <row r="16" spans="1:12" ht="15" thickBot="1" x14ac:dyDescent="0.35">
      <c r="B16" s="439"/>
      <c r="C16" s="533" t="s">
        <v>23</v>
      </c>
      <c r="D16" s="534"/>
      <c r="E16" s="534"/>
      <c r="F16" s="269"/>
      <c r="G16" s="270" t="s">
        <v>5</v>
      </c>
      <c r="H16" s="47">
        <f>SUM(H13:H15)</f>
        <v>0</v>
      </c>
      <c r="I16" s="47">
        <f>SUM(I13:I15)</f>
        <v>0</v>
      </c>
      <c r="J16" s="48">
        <f>SUM(J13:J15)</f>
        <v>0</v>
      </c>
      <c r="K16" s="35">
        <f>SUM(K13:K15)</f>
        <v>0</v>
      </c>
    </row>
    <row r="17" spans="1:22" s="286" customFormat="1" ht="19.350000000000001" customHeight="1" thickTop="1" x14ac:dyDescent="0.3">
      <c r="A17" s="281"/>
      <c r="B17" s="282" t="s">
        <v>30</v>
      </c>
      <c r="C17" s="283" t="s">
        <v>31</v>
      </c>
      <c r="D17" s="283"/>
      <c r="E17" s="283"/>
      <c r="F17" s="284"/>
      <c r="G17" s="285"/>
      <c r="M17"/>
      <c r="N17"/>
      <c r="O17"/>
      <c r="P17"/>
      <c r="Q17"/>
      <c r="R17"/>
      <c r="S17"/>
      <c r="T17"/>
      <c r="U17"/>
      <c r="V17"/>
    </row>
    <row r="18" spans="1:22" ht="15.6" x14ac:dyDescent="0.3">
      <c r="B18" s="495" t="s">
        <v>12</v>
      </c>
      <c r="C18" s="496"/>
      <c r="D18" s="349"/>
      <c r="E18" s="516" t="str">
        <f>+C13</f>
        <v>Roof-Mounted Photovoltaic ("PV") System</v>
      </c>
      <c r="F18" s="517"/>
      <c r="G18" s="517"/>
      <c r="H18" s="517"/>
      <c r="I18" s="517"/>
      <c r="J18" s="517"/>
      <c r="K18" s="518"/>
      <c r="L18" s="11"/>
    </row>
    <row r="19" spans="1:22" s="289" customFormat="1" ht="15.6" x14ac:dyDescent="0.3">
      <c r="A19" s="145">
        <f>ROW(B19)-ROW(A$18)</f>
        <v>1</v>
      </c>
      <c r="B19" s="329" t="s">
        <v>32</v>
      </c>
      <c r="C19" s="330"/>
      <c r="D19" s="346"/>
      <c r="E19" s="356" t="s">
        <v>76</v>
      </c>
      <c r="F19" s="344"/>
      <c r="G19" s="344"/>
      <c r="H19" s="522"/>
      <c r="I19" s="523"/>
      <c r="J19" s="523"/>
      <c r="K19" s="524"/>
      <c r="L19" s="288"/>
      <c r="M19"/>
      <c r="N19"/>
      <c r="O19"/>
      <c r="P19"/>
      <c r="Q19"/>
      <c r="R19"/>
      <c r="S19"/>
      <c r="T19"/>
      <c r="U19"/>
      <c r="V19"/>
    </row>
    <row r="20" spans="1:22" ht="15.6" x14ac:dyDescent="0.3">
      <c r="A20" s="145">
        <f t="shared" ref="A20:A24" si="2">ROW(B20)-ROW(A$18)</f>
        <v>2</v>
      </c>
      <c r="B20" s="325" t="s">
        <v>33</v>
      </c>
      <c r="C20" s="326"/>
      <c r="D20" s="347"/>
      <c r="E20" s="357" t="s">
        <v>82</v>
      </c>
      <c r="F20" s="337"/>
      <c r="G20" s="337"/>
      <c r="H20" s="350"/>
      <c r="I20" s="350"/>
      <c r="J20" s="535"/>
      <c r="K20" s="536"/>
      <c r="L20" s="11"/>
    </row>
    <row r="21" spans="1:22" ht="15.6" x14ac:dyDescent="0.3">
      <c r="A21" s="145">
        <f t="shared" si="2"/>
        <v>3</v>
      </c>
      <c r="B21" s="325" t="s">
        <v>34</v>
      </c>
      <c r="C21" s="326"/>
      <c r="D21" s="347"/>
      <c r="E21" s="357" t="s">
        <v>77</v>
      </c>
      <c r="F21" s="337"/>
      <c r="G21" s="337"/>
      <c r="H21" s="519"/>
      <c r="I21" s="520"/>
      <c r="J21" s="520"/>
      <c r="K21" s="521"/>
      <c r="L21" s="11"/>
    </row>
    <row r="22" spans="1:22" ht="15.6" x14ac:dyDescent="0.3">
      <c r="A22" s="145">
        <f t="shared" si="2"/>
        <v>4</v>
      </c>
      <c r="B22" s="325" t="s">
        <v>35</v>
      </c>
      <c r="C22" s="326"/>
      <c r="D22" s="347"/>
      <c r="E22" s="357" t="s">
        <v>78</v>
      </c>
      <c r="F22" s="337"/>
      <c r="G22" s="337"/>
      <c r="H22" s="351"/>
      <c r="I22" s="351"/>
      <c r="J22" s="429"/>
      <c r="K22" s="430"/>
      <c r="L22" s="11"/>
    </row>
    <row r="23" spans="1:22" ht="15.6" x14ac:dyDescent="0.3">
      <c r="A23" s="145">
        <f t="shared" si="2"/>
        <v>5</v>
      </c>
      <c r="B23" s="325" t="s">
        <v>36</v>
      </c>
      <c r="C23" s="326"/>
      <c r="D23" s="347"/>
      <c r="E23" s="357" t="s">
        <v>90</v>
      </c>
      <c r="F23" s="337"/>
      <c r="G23" s="337"/>
      <c r="H23" s="351"/>
      <c r="I23" s="351"/>
      <c r="J23" s="378"/>
      <c r="K23" s="354" t="s">
        <v>84</v>
      </c>
      <c r="L23" s="11"/>
    </row>
    <row r="24" spans="1:22" ht="15.6" x14ac:dyDescent="0.3">
      <c r="A24" s="145">
        <f t="shared" si="2"/>
        <v>6</v>
      </c>
      <c r="B24" s="325" t="s">
        <v>37</v>
      </c>
      <c r="C24" s="326"/>
      <c r="D24" s="347"/>
      <c r="E24" s="357" t="s">
        <v>79</v>
      </c>
      <c r="F24" s="337"/>
      <c r="G24" s="337"/>
      <c r="H24" s="351"/>
      <c r="I24" s="351"/>
      <c r="J24" s="378"/>
      <c r="K24" s="353"/>
      <c r="L24" s="11"/>
    </row>
    <row r="25" spans="1:22" ht="15.6" x14ac:dyDescent="0.3">
      <c r="A25" s="145">
        <f t="shared" ref="A25" si="3">ROW(B25)-ROW(A$18)</f>
        <v>7</v>
      </c>
      <c r="B25" s="327" t="s">
        <v>102</v>
      </c>
      <c r="C25" s="328"/>
      <c r="D25" s="348"/>
      <c r="E25" s="357" t="s">
        <v>80</v>
      </c>
      <c r="F25" s="337"/>
      <c r="G25" s="337"/>
      <c r="H25" s="351"/>
      <c r="I25" s="351"/>
      <c r="J25" s="429"/>
      <c r="K25" s="430"/>
      <c r="L25" s="11"/>
    </row>
    <row r="26" spans="1:22" ht="15.6" x14ac:dyDescent="0.3">
      <c r="D26" s="348"/>
      <c r="E26" s="357" t="s">
        <v>87</v>
      </c>
      <c r="F26" s="337"/>
      <c r="G26" s="337"/>
      <c r="H26" s="351"/>
      <c r="I26" s="351"/>
      <c r="J26" s="378"/>
      <c r="K26" s="354" t="s">
        <v>83</v>
      </c>
    </row>
    <row r="27" spans="1:22" ht="15.6" x14ac:dyDescent="0.3">
      <c r="D27" s="348"/>
      <c r="E27" s="357" t="s">
        <v>88</v>
      </c>
      <c r="F27" s="337"/>
      <c r="G27" s="337"/>
      <c r="H27" s="351"/>
      <c r="I27" s="351"/>
      <c r="J27" s="378"/>
      <c r="K27" s="354" t="s">
        <v>83</v>
      </c>
    </row>
    <row r="28" spans="1:22" ht="15.6" x14ac:dyDescent="0.3">
      <c r="D28" s="348"/>
      <c r="E28" s="357" t="s">
        <v>86</v>
      </c>
      <c r="F28" s="337"/>
      <c r="G28" s="337"/>
      <c r="H28" s="351"/>
      <c r="I28" s="351"/>
      <c r="J28" s="378"/>
      <c r="K28" s="354" t="s">
        <v>83</v>
      </c>
    </row>
    <row r="29" spans="1:22" ht="15.6" x14ac:dyDescent="0.3">
      <c r="D29" s="348"/>
      <c r="E29" s="373" t="s">
        <v>85</v>
      </c>
      <c r="F29" s="374"/>
      <c r="G29" s="374"/>
      <c r="H29" s="375"/>
      <c r="I29" s="375"/>
      <c r="J29" s="379"/>
      <c r="K29" s="376" t="s">
        <v>83</v>
      </c>
    </row>
    <row r="30" spans="1:22" ht="15.6" x14ac:dyDescent="0.3">
      <c r="D30" s="348"/>
      <c r="E30" s="373" t="s">
        <v>103</v>
      </c>
      <c r="F30" s="374"/>
      <c r="G30" s="374"/>
      <c r="H30" s="375"/>
      <c r="I30" s="375"/>
      <c r="J30" s="406">
        <v>0</v>
      </c>
      <c r="K30" s="376" t="s">
        <v>104</v>
      </c>
    </row>
    <row r="31" spans="1:22" ht="15.6" x14ac:dyDescent="0.3">
      <c r="D31" s="348"/>
      <c r="E31" s="358" t="s">
        <v>81</v>
      </c>
      <c r="F31" s="345"/>
      <c r="G31" s="345"/>
      <c r="H31" s="352"/>
      <c r="I31" s="352"/>
      <c r="J31" s="377"/>
      <c r="K31" s="355" t="s">
        <v>89</v>
      </c>
    </row>
    <row r="32" spans="1:22" ht="3.9" customHeight="1" x14ac:dyDescent="0.3">
      <c r="P32" t="s">
        <v>81</v>
      </c>
    </row>
  </sheetData>
  <mergeCells count="27">
    <mergeCell ref="C10:E10"/>
    <mergeCell ref="C9:E9"/>
    <mergeCell ref="J22:K22"/>
    <mergeCell ref="J25:K25"/>
    <mergeCell ref="E18:K18"/>
    <mergeCell ref="H21:K21"/>
    <mergeCell ref="H19:K19"/>
    <mergeCell ref="C11:E12"/>
    <mergeCell ref="C13:E13"/>
    <mergeCell ref="C14:E14"/>
    <mergeCell ref="C15:E15"/>
    <mergeCell ref="C16:E16"/>
    <mergeCell ref="J20:K20"/>
    <mergeCell ref="B3:B8"/>
    <mergeCell ref="F3:F4"/>
    <mergeCell ref="G3:G4"/>
    <mergeCell ref="H3:J3"/>
    <mergeCell ref="C3:E4"/>
    <mergeCell ref="C5:E5"/>
    <mergeCell ref="C6:E6"/>
    <mergeCell ref="C7:E7"/>
    <mergeCell ref="C8:E8"/>
    <mergeCell ref="B11:B16"/>
    <mergeCell ref="F11:F12"/>
    <mergeCell ref="G11:G12"/>
    <mergeCell ref="H11:J11"/>
    <mergeCell ref="B18:C18"/>
  </mergeCells>
  <conditionalFormatting sqref="G13:G14 G5:G6">
    <cfRule type="cellIs" dxfId="6" priority="1" operator="equal">
      <formula>0</formula>
    </cfRule>
  </conditionalFormatting>
  <conditionalFormatting sqref="O18:O23">
    <cfRule type="duplicateValues" dxfId="5" priority="10"/>
  </conditionalFormatting>
  <dataValidations count="1">
    <dataValidation type="list" allowBlank="1" showInputMessage="1" showErrorMessage="1" sqref="C5:C6" xr:uid="{00000000-0002-0000-0300-000000000000}">
      <formula1>$C$13:$C$14</formula1>
    </dataValidation>
  </dataValidations>
  <printOptions horizontalCentered="1"/>
  <pageMargins left="0.5" right="0.5" top="0.8" bottom="0.75" header="0.3" footer="0.3"/>
  <pageSetup scale="70" orientation="landscape" r:id="rId1"/>
  <headerFooter>
    <oddHeader>&amp;L&amp;G&amp;R&amp;G</oddHeader>
    <oddFooter>&amp;L&amp;G
&amp;D  &amp;T&amp;CPage &amp;P of &amp;N&amp;R&amp;G
&amp;F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Summary!$C$5:$C$8</xm:f>
          </x14:formula1>
          <xm:sqref>B1</xm:sqref>
        </x14:dataValidation>
        <x14:dataValidation type="list" allowBlank="1" showInputMessage="1" showErrorMessage="1" xr:uid="{00000000-0002-0000-0300-000002000000}">
          <x14:formula1>
            <xm:f>'RS Summary'!$B$4:$B$13</xm:f>
          </x14:formula1>
          <xm:sqref>B3:B8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theme="5" tint="0.59999389629810485"/>
  </sheetPr>
  <dimension ref="A1:S45"/>
  <sheetViews>
    <sheetView showGridLines="0" zoomScale="80" zoomScaleNormal="80" workbookViewId="0">
      <pane ySplit="1" topLeftCell="A2" activePane="bottomLeft" state="frozen"/>
      <selection activeCell="E1" sqref="E1:E1048576"/>
      <selection pane="bottomLeft" activeCell="B1" sqref="B1"/>
    </sheetView>
  </sheetViews>
  <sheetFormatPr defaultRowHeight="14.4" x14ac:dyDescent="0.3"/>
  <cols>
    <col min="1" max="1" width="3" bestFit="1" customWidth="1"/>
    <col min="2" max="2" width="15.6640625" customWidth="1"/>
    <col min="3" max="3" width="51.6640625" customWidth="1"/>
    <col min="4" max="4" width="3.6640625" customWidth="1"/>
    <col min="5" max="5" width="5.6640625" customWidth="1"/>
    <col min="6" max="6" width="10.44140625" style="11" customWidth="1"/>
    <col min="7" max="7" width="10" style="23" bestFit="1" customWidth="1"/>
    <col min="8" max="11" width="14.5546875" customWidth="1"/>
    <col min="12" max="12" width="0.6640625" customWidth="1"/>
  </cols>
  <sheetData>
    <row r="1" spans="1:12" ht="23.7" customHeight="1" x14ac:dyDescent="0.45">
      <c r="A1" s="17"/>
      <c r="B1" s="24" t="str">
        <f>+'RS Summary'!H2</f>
        <v>Furnace Replacements</v>
      </c>
      <c r="C1" s="27"/>
      <c r="D1" s="27"/>
      <c r="E1" s="27"/>
      <c r="F1" s="27"/>
      <c r="G1" s="20"/>
      <c r="H1" s="27"/>
      <c r="I1" s="27"/>
      <c r="J1" s="106" t="s">
        <v>26</v>
      </c>
      <c r="K1" s="107">
        <f>SUMIF(Summary!$C$5:$C$8,$B1,Summary!$B$5:$B$8)</f>
        <v>2307</v>
      </c>
      <c r="L1" s="27"/>
    </row>
    <row r="2" spans="1:12" ht="3.9" customHeight="1" thickBot="1" x14ac:dyDescent="0.35">
      <c r="C2" s="1"/>
      <c r="D2" s="1"/>
      <c r="E2" s="1"/>
      <c r="F2" s="26"/>
      <c r="G2" s="21"/>
      <c r="H2" s="1"/>
      <c r="I2" s="1"/>
      <c r="J2" s="1"/>
      <c r="K2" s="1"/>
      <c r="L2" s="1"/>
    </row>
    <row r="3" spans="1:12" ht="14.7" customHeight="1" x14ac:dyDescent="0.3">
      <c r="A3" s="25">
        <v>1</v>
      </c>
      <c r="B3" s="539" t="str">
        <f>+'RS Summary'!B4</f>
        <v>Pine Ridge Manor</v>
      </c>
      <c r="C3" s="577" t="s">
        <v>60</v>
      </c>
      <c r="D3" s="575"/>
      <c r="E3" s="578"/>
      <c r="F3" s="570" t="s">
        <v>9</v>
      </c>
      <c r="G3" s="572" t="s">
        <v>1</v>
      </c>
      <c r="H3" s="574" t="s">
        <v>6</v>
      </c>
      <c r="I3" s="575"/>
      <c r="J3" s="576"/>
      <c r="K3" s="305"/>
      <c r="L3" s="1"/>
    </row>
    <row r="4" spans="1:12" ht="14.7" customHeight="1" thickBot="1" x14ac:dyDescent="0.35">
      <c r="A4" s="25"/>
      <c r="B4" s="540"/>
      <c r="C4" s="579"/>
      <c r="D4" s="580"/>
      <c r="E4" s="581"/>
      <c r="F4" s="571"/>
      <c r="G4" s="573"/>
      <c r="H4" s="306" t="s">
        <v>2</v>
      </c>
      <c r="I4" s="306" t="s">
        <v>3</v>
      </c>
      <c r="J4" s="307" t="s">
        <v>4</v>
      </c>
      <c r="K4" s="308" t="s">
        <v>5</v>
      </c>
      <c r="L4" s="2"/>
    </row>
    <row r="5" spans="1:12" ht="14.7" customHeight="1" x14ac:dyDescent="0.3">
      <c r="B5" s="540"/>
      <c r="C5" s="452" t="s">
        <v>68</v>
      </c>
      <c r="D5" s="453"/>
      <c r="E5" s="454"/>
      <c r="F5" s="69">
        <f>IF(K5+G5&gt;0,VLOOKUP(C5,C$29:F$30,2,FALSE),0)</f>
        <v>0</v>
      </c>
      <c r="G5" s="150">
        <v>201</v>
      </c>
      <c r="H5" s="77">
        <v>0</v>
      </c>
      <c r="I5" s="77">
        <v>0</v>
      </c>
      <c r="J5" s="78">
        <v>0</v>
      </c>
      <c r="K5" s="72">
        <f>SUM(H5:J5)</f>
        <v>0</v>
      </c>
      <c r="L5" s="1"/>
    </row>
    <row r="6" spans="1:12" ht="14.7" customHeight="1" x14ac:dyDescent="0.3">
      <c r="B6" s="540"/>
      <c r="C6" s="455"/>
      <c r="D6" s="456"/>
      <c r="E6" s="457"/>
      <c r="F6" s="70">
        <f>IF(K6+G6&gt;0,VLOOKUP(C6,C$29:F$30,2,FALSE),0)</f>
        <v>0</v>
      </c>
      <c r="G6" s="151">
        <v>0</v>
      </c>
      <c r="H6" s="80">
        <v>0</v>
      </c>
      <c r="I6" s="80">
        <v>0</v>
      </c>
      <c r="J6" s="81">
        <v>0</v>
      </c>
      <c r="K6" s="74">
        <f>SUM(H6:J6)</f>
        <v>0</v>
      </c>
      <c r="L6" s="1"/>
    </row>
    <row r="7" spans="1:12" ht="14.7" customHeight="1" thickBot="1" x14ac:dyDescent="0.35">
      <c r="B7" s="540"/>
      <c r="C7" s="458" t="s">
        <v>17</v>
      </c>
      <c r="D7" s="459"/>
      <c r="E7" s="460"/>
      <c r="F7" s="149" t="s">
        <v>13</v>
      </c>
      <c r="G7" s="22"/>
      <c r="H7" s="18"/>
      <c r="I7" s="18"/>
      <c r="J7" s="19"/>
      <c r="K7" s="112">
        <v>0</v>
      </c>
      <c r="L7" s="1"/>
    </row>
    <row r="8" spans="1:12" ht="15" customHeight="1" thickBot="1" x14ac:dyDescent="0.35">
      <c r="B8" s="541"/>
      <c r="C8" s="304">
        <f>SUMIF('RS Summary'!B$4:B$13,B3,'RS Summary'!C$4:C$13)</f>
        <v>1</v>
      </c>
      <c r="D8" s="343"/>
      <c r="E8" s="343"/>
      <c r="F8" s="66"/>
      <c r="G8" s="67" t="s">
        <v>5</v>
      </c>
      <c r="H8" s="83">
        <f>SUM(H5:H7)</f>
        <v>0</v>
      </c>
      <c r="I8" s="83">
        <f>SUM(I5:I7)</f>
        <v>0</v>
      </c>
      <c r="J8" s="84">
        <f>SUM(J5:J7)</f>
        <v>0</v>
      </c>
      <c r="K8" s="73">
        <f>SUM(K5:K7)</f>
        <v>0</v>
      </c>
      <c r="L8" s="1"/>
    </row>
    <row r="9" spans="1:12" ht="3.9" customHeight="1" thickTop="1" x14ac:dyDescent="0.3">
      <c r="B9" s="1"/>
      <c r="C9" s="29"/>
      <c r="D9" s="29"/>
      <c r="E9" s="29"/>
      <c r="H9" s="29"/>
      <c r="I9" s="29"/>
      <c r="J9" s="29"/>
      <c r="K9" s="29"/>
      <c r="L9" s="1"/>
    </row>
    <row r="10" spans="1:12" ht="3.9" customHeight="1" thickBot="1" x14ac:dyDescent="0.35">
      <c r="B10" s="1"/>
      <c r="C10" s="29"/>
      <c r="D10" s="29"/>
      <c r="E10" s="29"/>
      <c r="H10" s="29"/>
      <c r="I10" s="29"/>
      <c r="J10" s="29"/>
      <c r="K10" s="29"/>
      <c r="L10" s="1"/>
    </row>
    <row r="11" spans="1:12" x14ac:dyDescent="0.3">
      <c r="A11" s="25">
        <f>A3+1</f>
        <v>2</v>
      </c>
      <c r="B11" s="539" t="str">
        <f>+'RS Summary'!B8</f>
        <v>Deer Creek Village</v>
      </c>
      <c r="C11" s="577" t="s">
        <v>60</v>
      </c>
      <c r="D11" s="575"/>
      <c r="E11" s="578"/>
      <c r="F11" s="542" t="s">
        <v>9</v>
      </c>
      <c r="G11" s="544" t="s">
        <v>1</v>
      </c>
      <c r="H11" s="546" t="s">
        <v>6</v>
      </c>
      <c r="I11" s="547"/>
      <c r="J11" s="548"/>
      <c r="K11" s="130"/>
    </row>
    <row r="12" spans="1:12" ht="15" thickBot="1" x14ac:dyDescent="0.35">
      <c r="A12" s="25"/>
      <c r="B12" s="540"/>
      <c r="C12" s="579"/>
      <c r="D12" s="580"/>
      <c r="E12" s="581"/>
      <c r="F12" s="543"/>
      <c r="G12" s="545"/>
      <c r="H12" s="129" t="s">
        <v>2</v>
      </c>
      <c r="I12" s="129" t="s">
        <v>3</v>
      </c>
      <c r="J12" s="64" t="s">
        <v>4</v>
      </c>
      <c r="K12" s="62" t="s">
        <v>5</v>
      </c>
    </row>
    <row r="13" spans="1:12" ht="14.7" customHeight="1" x14ac:dyDescent="0.3">
      <c r="B13" s="540"/>
      <c r="C13" s="452" t="s">
        <v>68</v>
      </c>
      <c r="D13" s="453"/>
      <c r="E13" s="454"/>
      <c r="F13" s="69">
        <f>IF(K13+G13&gt;0,VLOOKUP(C13,C$29:F$30,2,FALSE),0)</f>
        <v>0</v>
      </c>
      <c r="G13" s="150">
        <v>42</v>
      </c>
      <c r="H13" s="77">
        <v>0</v>
      </c>
      <c r="I13" s="77">
        <v>0</v>
      </c>
      <c r="J13" s="78">
        <v>0</v>
      </c>
      <c r="K13" s="72">
        <f>SUM(H13:J13)</f>
        <v>0</v>
      </c>
    </row>
    <row r="14" spans="1:12" ht="14.7" customHeight="1" x14ac:dyDescent="0.3">
      <c r="B14" s="540"/>
      <c r="C14" s="455"/>
      <c r="D14" s="456"/>
      <c r="E14" s="457"/>
      <c r="F14" s="70">
        <f>IF(K14+G14&gt;0,VLOOKUP(C14,C$29:F$30,2,FALSE),0)</f>
        <v>0</v>
      </c>
      <c r="G14" s="151">
        <v>0</v>
      </c>
      <c r="H14" s="80">
        <v>0</v>
      </c>
      <c r="I14" s="80">
        <v>0</v>
      </c>
      <c r="J14" s="81">
        <v>0</v>
      </c>
      <c r="K14" s="74">
        <f>SUM(H14:J14)</f>
        <v>0</v>
      </c>
    </row>
    <row r="15" spans="1:12" ht="14.7" customHeight="1" thickBot="1" x14ac:dyDescent="0.35">
      <c r="B15" s="540"/>
      <c r="C15" s="458" t="s">
        <v>17</v>
      </c>
      <c r="D15" s="459"/>
      <c r="E15" s="460"/>
      <c r="F15" s="149" t="s">
        <v>13</v>
      </c>
      <c r="G15" s="22"/>
      <c r="H15" s="18"/>
      <c r="I15" s="18"/>
      <c r="J15" s="19"/>
      <c r="K15" s="112">
        <v>0</v>
      </c>
    </row>
    <row r="16" spans="1:12" ht="15" thickBot="1" x14ac:dyDescent="0.35">
      <c r="B16" s="541"/>
      <c r="C16" s="304">
        <f>SUMIF('RS Summary'!B$4:B$13,B11,'RS Summary'!C$4:C$13)</f>
        <v>4.0999999999999996</v>
      </c>
      <c r="D16" s="343"/>
      <c r="E16" s="343"/>
      <c r="F16" s="66"/>
      <c r="G16" s="67" t="s">
        <v>5</v>
      </c>
      <c r="H16" s="83">
        <f>SUM(H13:H15)</f>
        <v>0</v>
      </c>
      <c r="I16" s="83">
        <f>SUM(I13:I15)</f>
        <v>0</v>
      </c>
      <c r="J16" s="84">
        <f>SUM(J13:J15)</f>
        <v>0</v>
      </c>
      <c r="K16" s="73">
        <f>SUM(K13:K15)</f>
        <v>0</v>
      </c>
    </row>
    <row r="17" spans="1:11" ht="3.9" customHeight="1" thickTop="1" x14ac:dyDescent="0.3">
      <c r="A17" s="5"/>
      <c r="C17" s="29"/>
      <c r="D17" s="29"/>
      <c r="E17" s="29"/>
      <c r="H17" s="29"/>
      <c r="I17" s="29"/>
      <c r="J17" s="29"/>
      <c r="K17" s="29"/>
    </row>
    <row r="18" spans="1:11" ht="3.9" customHeight="1" thickBot="1" x14ac:dyDescent="0.35">
      <c r="A18" s="5"/>
      <c r="C18" s="29"/>
      <c r="D18" s="29"/>
      <c r="E18" s="29"/>
      <c r="H18" s="29"/>
      <c r="I18" s="29"/>
      <c r="J18" s="29"/>
      <c r="K18" s="29"/>
    </row>
    <row r="19" spans="1:11" x14ac:dyDescent="0.3">
      <c r="A19" s="25">
        <f>A11+1</f>
        <v>3</v>
      </c>
      <c r="B19" s="539" t="str">
        <f>+'RS Summary'!B9</f>
        <v>Western Plaza</v>
      </c>
      <c r="C19" s="577" t="s">
        <v>60</v>
      </c>
      <c r="D19" s="575"/>
      <c r="E19" s="578"/>
      <c r="F19" s="542" t="s">
        <v>9</v>
      </c>
      <c r="G19" s="544" t="s">
        <v>1</v>
      </c>
      <c r="H19" s="546" t="s">
        <v>6</v>
      </c>
      <c r="I19" s="547"/>
      <c r="J19" s="548"/>
      <c r="K19" s="130"/>
    </row>
    <row r="20" spans="1:11" ht="15" thickBot="1" x14ac:dyDescent="0.35">
      <c r="A20" s="25"/>
      <c r="B20" s="540"/>
      <c r="C20" s="579"/>
      <c r="D20" s="580"/>
      <c r="E20" s="581"/>
      <c r="F20" s="543"/>
      <c r="G20" s="545"/>
      <c r="H20" s="129" t="s">
        <v>2</v>
      </c>
      <c r="I20" s="129" t="s">
        <v>3</v>
      </c>
      <c r="J20" s="64" t="s">
        <v>4</v>
      </c>
      <c r="K20" s="62" t="s">
        <v>5</v>
      </c>
    </row>
    <row r="21" spans="1:11" ht="14.7" customHeight="1" x14ac:dyDescent="0.3">
      <c r="B21" s="540"/>
      <c r="C21" s="452" t="s">
        <v>68</v>
      </c>
      <c r="D21" s="453"/>
      <c r="E21" s="454"/>
      <c r="F21" s="69">
        <f>IF(K21+G21&gt;0,VLOOKUP(C21,C$29:F$30,2,FALSE),0)</f>
        <v>0</v>
      </c>
      <c r="G21" s="150">
        <v>22</v>
      </c>
      <c r="H21" s="77">
        <v>0</v>
      </c>
      <c r="I21" s="77">
        <v>0</v>
      </c>
      <c r="J21" s="78">
        <v>0</v>
      </c>
      <c r="K21" s="72">
        <f>SUM(H21:J21)</f>
        <v>0</v>
      </c>
    </row>
    <row r="22" spans="1:11" ht="14.7" customHeight="1" x14ac:dyDescent="0.3">
      <c r="B22" s="540"/>
      <c r="C22" s="455"/>
      <c r="D22" s="456"/>
      <c r="E22" s="457"/>
      <c r="F22" s="70">
        <f>IF(K22+G22&gt;0,VLOOKUP(C22,C$29:F$30,2,FALSE),0)</f>
        <v>0</v>
      </c>
      <c r="G22" s="151">
        <v>0</v>
      </c>
      <c r="H22" s="80">
        <v>0</v>
      </c>
      <c r="I22" s="80">
        <v>0</v>
      </c>
      <c r="J22" s="81">
        <v>0</v>
      </c>
      <c r="K22" s="74">
        <f>SUM(H22:J22)</f>
        <v>0</v>
      </c>
    </row>
    <row r="23" spans="1:11" ht="14.7" customHeight="1" thickBot="1" x14ac:dyDescent="0.35">
      <c r="B23" s="540"/>
      <c r="C23" s="458" t="s">
        <v>17</v>
      </c>
      <c r="D23" s="459"/>
      <c r="E23" s="460"/>
      <c r="F23" s="149" t="s">
        <v>13</v>
      </c>
      <c r="G23" s="22"/>
      <c r="H23" s="18"/>
      <c r="I23" s="18"/>
      <c r="J23" s="19"/>
      <c r="K23" s="112">
        <v>0</v>
      </c>
    </row>
    <row r="24" spans="1:11" ht="15" thickBot="1" x14ac:dyDescent="0.35">
      <c r="B24" s="541"/>
      <c r="C24" s="304">
        <f>SUMIF('RS Summary'!B$4:B$13,B19,'RS Summary'!C$4:C$13)</f>
        <v>4.2</v>
      </c>
      <c r="D24" s="343"/>
      <c r="E24" s="343"/>
      <c r="F24" s="66"/>
      <c r="G24" s="67" t="s">
        <v>5</v>
      </c>
      <c r="H24" s="83">
        <f>SUM(H21:H23)</f>
        <v>0</v>
      </c>
      <c r="I24" s="83">
        <f>SUM(I21:I23)</f>
        <v>0</v>
      </c>
      <c r="J24" s="84">
        <f>SUM(J21:J23)</f>
        <v>0</v>
      </c>
      <c r="K24" s="73">
        <f>SUM(K21:K23)</f>
        <v>0</v>
      </c>
    </row>
    <row r="25" spans="1:11" ht="3.9" customHeight="1" thickTop="1" x14ac:dyDescent="0.3">
      <c r="A25" s="5"/>
      <c r="C25" s="29"/>
      <c r="D25" s="29"/>
      <c r="E25" s="29"/>
      <c r="H25" s="29"/>
      <c r="I25" s="29"/>
      <c r="J25" s="29"/>
      <c r="K25" s="29"/>
    </row>
    <row r="26" spans="1:11" ht="3.9" customHeight="1" thickBot="1" x14ac:dyDescent="0.35">
      <c r="A26" s="5"/>
      <c r="C26" s="29"/>
      <c r="D26" s="29"/>
      <c r="E26" s="29"/>
      <c r="H26" s="29"/>
      <c r="I26" s="29"/>
      <c r="J26" s="29"/>
      <c r="K26" s="29"/>
    </row>
    <row r="27" spans="1:11" ht="14.7" customHeight="1" x14ac:dyDescent="0.3">
      <c r="A27" s="25"/>
      <c r="B27" s="549" t="s">
        <v>7</v>
      </c>
      <c r="C27" s="582" t="s">
        <v>60</v>
      </c>
      <c r="D27" s="557"/>
      <c r="E27" s="583"/>
      <c r="F27" s="552" t="s">
        <v>9</v>
      </c>
      <c r="G27" s="554" t="s">
        <v>1</v>
      </c>
      <c r="H27" s="556" t="s">
        <v>6</v>
      </c>
      <c r="I27" s="557"/>
      <c r="J27" s="558"/>
      <c r="K27" s="299"/>
    </row>
    <row r="28" spans="1:11" ht="14.7" customHeight="1" thickBot="1" x14ac:dyDescent="0.35">
      <c r="A28" s="25"/>
      <c r="B28" s="550"/>
      <c r="C28" s="584"/>
      <c r="D28" s="585"/>
      <c r="E28" s="586"/>
      <c r="F28" s="553"/>
      <c r="G28" s="555"/>
      <c r="H28" s="300" t="s">
        <v>2</v>
      </c>
      <c r="I28" s="300" t="s">
        <v>3</v>
      </c>
      <c r="J28" s="301" t="s">
        <v>4</v>
      </c>
      <c r="K28" s="302" t="s">
        <v>5</v>
      </c>
    </row>
    <row r="29" spans="1:11" ht="14.7" customHeight="1" x14ac:dyDescent="0.3">
      <c r="B29" s="550"/>
      <c r="C29" s="452" t="s">
        <v>68</v>
      </c>
      <c r="D29" s="453"/>
      <c r="E29" s="454"/>
      <c r="F29" s="39" t="s">
        <v>69</v>
      </c>
      <c r="G29" s="152">
        <f t="shared" ref="G29:K30" si="0">SUMIF($C$5:$C$25,$C29,G$5:G$25)</f>
        <v>265</v>
      </c>
      <c r="H29" s="86">
        <f t="shared" si="0"/>
        <v>0</v>
      </c>
      <c r="I29" s="86">
        <f t="shared" si="0"/>
        <v>0</v>
      </c>
      <c r="J29" s="87">
        <f t="shared" si="0"/>
        <v>0</v>
      </c>
      <c r="K29" s="79">
        <f t="shared" si="0"/>
        <v>0</v>
      </c>
    </row>
    <row r="30" spans="1:11" ht="14.7" customHeight="1" x14ac:dyDescent="0.3">
      <c r="B30" s="550"/>
      <c r="C30" s="455"/>
      <c r="D30" s="456"/>
      <c r="E30" s="457"/>
      <c r="F30" s="39"/>
      <c r="G30" s="152">
        <f t="shared" si="0"/>
        <v>0</v>
      </c>
      <c r="H30" s="88">
        <f t="shared" si="0"/>
        <v>0</v>
      </c>
      <c r="I30" s="88">
        <f t="shared" si="0"/>
        <v>0</v>
      </c>
      <c r="J30" s="89">
        <f t="shared" si="0"/>
        <v>0</v>
      </c>
      <c r="K30" s="90">
        <f t="shared" si="0"/>
        <v>0</v>
      </c>
    </row>
    <row r="31" spans="1:11" ht="14.7" customHeight="1" thickBot="1" x14ac:dyDescent="0.35">
      <c r="B31" s="550"/>
      <c r="C31" s="458" t="s">
        <v>17</v>
      </c>
      <c r="D31" s="459"/>
      <c r="E31" s="460"/>
      <c r="F31" s="149" t="s">
        <v>13</v>
      </c>
      <c r="G31" s="53"/>
      <c r="H31" s="91"/>
      <c r="I31" s="91"/>
      <c r="J31" s="92"/>
      <c r="K31" s="82">
        <f>SUMIF($C$5:$C$25,$C31,K$5:K$25)</f>
        <v>0</v>
      </c>
    </row>
    <row r="32" spans="1:11" ht="15" thickBot="1" x14ac:dyDescent="0.35">
      <c r="B32" s="551"/>
      <c r="C32" s="296" t="s">
        <v>23</v>
      </c>
      <c r="D32" s="297"/>
      <c r="E32" s="297"/>
      <c r="F32" s="297"/>
      <c r="G32" s="298" t="s">
        <v>5</v>
      </c>
      <c r="H32" s="83">
        <f>SUM(H29:H31)</f>
        <v>0</v>
      </c>
      <c r="I32" s="83">
        <f>SUM(I29:I31)</f>
        <v>0</v>
      </c>
      <c r="J32" s="84">
        <f>SUM(J29:J31)</f>
        <v>0</v>
      </c>
      <c r="K32" s="85">
        <f>SUM(K29:K31)</f>
        <v>0</v>
      </c>
    </row>
    <row r="33" spans="1:19" ht="18.600000000000001" thickTop="1" x14ac:dyDescent="0.35">
      <c r="A33" s="28"/>
      <c r="B33" s="154" t="s">
        <v>30</v>
      </c>
      <c r="C33" s="158" t="s">
        <v>31</v>
      </c>
      <c r="D33" s="158"/>
      <c r="E33" s="158"/>
      <c r="F33" s="155"/>
      <c r="G33" s="156"/>
      <c r="H33" s="157"/>
      <c r="I33" s="157"/>
      <c r="J33" s="157"/>
      <c r="K33" s="157"/>
      <c r="L33" s="157"/>
    </row>
    <row r="34" spans="1:19" ht="15.6" customHeight="1" x14ac:dyDescent="0.3">
      <c r="B34" s="568" t="s">
        <v>12</v>
      </c>
      <c r="C34" s="569"/>
      <c r="D34" s="335"/>
      <c r="E34" s="559" t="str">
        <f>+C29</f>
        <v>Two-Stage Condensing Furnace with AFUE Rating &gt;= 94%</v>
      </c>
      <c r="F34" s="560"/>
      <c r="G34" s="560"/>
      <c r="H34" s="560"/>
      <c r="I34" s="560"/>
      <c r="J34" s="560"/>
      <c r="K34" s="561"/>
      <c r="L34" s="11"/>
    </row>
    <row r="35" spans="1:19" x14ac:dyDescent="0.3">
      <c r="A35" s="145">
        <f>ROW(B35)-ROW(A$34)</f>
        <v>1</v>
      </c>
      <c r="B35" s="323" t="s">
        <v>32</v>
      </c>
      <c r="C35" s="324"/>
      <c r="D35" s="335"/>
      <c r="E35" s="380" t="s">
        <v>92</v>
      </c>
      <c r="F35" s="381"/>
      <c r="G35" s="381"/>
      <c r="H35" s="562"/>
      <c r="I35" s="563"/>
      <c r="J35" s="563"/>
      <c r="K35" s="564"/>
      <c r="L35" s="11"/>
    </row>
    <row r="36" spans="1:19" s="289" customFormat="1" x14ac:dyDescent="0.3">
      <c r="A36" s="287">
        <f t="shared" ref="A36:A42" si="1">ROW(B36)-ROW(A$34)</f>
        <v>2</v>
      </c>
      <c r="B36" s="331" t="s">
        <v>33</v>
      </c>
      <c r="C36" s="332"/>
      <c r="D36" s="341"/>
      <c r="E36" s="382" t="s">
        <v>93</v>
      </c>
      <c r="F36" s="383"/>
      <c r="G36" s="383"/>
      <c r="H36" s="340"/>
      <c r="I36" s="326"/>
      <c r="J36" s="537"/>
      <c r="K36" s="538"/>
      <c r="L36" s="288"/>
      <c r="M36"/>
      <c r="N36"/>
      <c r="O36"/>
      <c r="P36"/>
      <c r="Q36"/>
      <c r="R36"/>
      <c r="S36"/>
    </row>
    <row r="37" spans="1:19" s="289" customFormat="1" ht="15.6" customHeight="1" x14ac:dyDescent="0.3">
      <c r="A37" s="287">
        <f t="shared" si="1"/>
        <v>3</v>
      </c>
      <c r="B37" s="331" t="s">
        <v>34</v>
      </c>
      <c r="C37" s="332"/>
      <c r="D37" s="341"/>
      <c r="E37" s="382" t="s">
        <v>91</v>
      </c>
      <c r="F37" s="383"/>
      <c r="G37" s="383"/>
      <c r="H37" s="340"/>
      <c r="I37" s="326"/>
      <c r="J37" s="537"/>
      <c r="K37" s="538"/>
      <c r="L37" s="288"/>
      <c r="M37"/>
      <c r="N37"/>
      <c r="O37"/>
      <c r="P37"/>
      <c r="Q37"/>
      <c r="R37"/>
      <c r="S37"/>
    </row>
    <row r="38" spans="1:19" s="289" customFormat="1" ht="15.6" customHeight="1" x14ac:dyDescent="0.3">
      <c r="A38" s="287">
        <f t="shared" si="1"/>
        <v>4</v>
      </c>
      <c r="B38" s="331" t="s">
        <v>36</v>
      </c>
      <c r="C38" s="332"/>
      <c r="D38" s="341"/>
      <c r="E38" s="382" t="s">
        <v>98</v>
      </c>
      <c r="F38" s="383"/>
      <c r="G38" s="383"/>
      <c r="H38" s="389"/>
      <c r="I38" s="390"/>
      <c r="J38" s="393"/>
      <c r="K38" s="394" t="s">
        <v>97</v>
      </c>
      <c r="L38" s="288"/>
      <c r="M38"/>
      <c r="N38"/>
      <c r="O38"/>
      <c r="P38"/>
      <c r="Q38"/>
      <c r="R38"/>
      <c r="S38"/>
    </row>
    <row r="39" spans="1:19" s="289" customFormat="1" x14ac:dyDescent="0.3">
      <c r="A39" s="287">
        <f t="shared" si="1"/>
        <v>5</v>
      </c>
      <c r="B39" s="331" t="s">
        <v>37</v>
      </c>
      <c r="C39" s="332"/>
      <c r="D39" s="341"/>
      <c r="E39" s="391" t="s">
        <v>95</v>
      </c>
      <c r="F39" s="392"/>
      <c r="G39" s="392"/>
      <c r="H39" s="565"/>
      <c r="I39" s="566"/>
      <c r="J39" s="566"/>
      <c r="K39" s="567"/>
      <c r="L39" s="288"/>
      <c r="M39"/>
      <c r="N39"/>
      <c r="O39"/>
      <c r="P39"/>
      <c r="Q39"/>
      <c r="R39"/>
      <c r="S39"/>
    </row>
    <row r="40" spans="1:19" s="289" customFormat="1" x14ac:dyDescent="0.3">
      <c r="A40" s="287">
        <f t="shared" si="1"/>
        <v>6</v>
      </c>
      <c r="B40" s="331" t="s">
        <v>99</v>
      </c>
      <c r="C40" s="332"/>
      <c r="D40" s="341"/>
      <c r="E40" s="382" t="s">
        <v>94</v>
      </c>
      <c r="F40" s="383"/>
      <c r="G40" s="383"/>
      <c r="H40" s="384"/>
      <c r="I40" s="385"/>
      <c r="J40" s="537"/>
      <c r="K40" s="538"/>
      <c r="L40" s="288"/>
      <c r="M40"/>
      <c r="N40"/>
      <c r="O40"/>
      <c r="P40"/>
      <c r="Q40"/>
      <c r="R40"/>
      <c r="S40"/>
    </row>
    <row r="41" spans="1:19" s="289" customFormat="1" x14ac:dyDescent="0.3">
      <c r="A41" s="287">
        <f t="shared" si="1"/>
        <v>7</v>
      </c>
      <c r="B41" s="331" t="s">
        <v>100</v>
      </c>
      <c r="C41" s="332"/>
      <c r="D41" s="341"/>
      <c r="E41" s="408" t="s">
        <v>96</v>
      </c>
      <c r="F41" s="386"/>
      <c r="G41" s="386"/>
      <c r="H41" s="387"/>
      <c r="I41" s="388"/>
      <c r="J41" s="396"/>
      <c r="K41" s="395" t="s">
        <v>89</v>
      </c>
      <c r="L41" s="288"/>
      <c r="M41"/>
      <c r="N41"/>
      <c r="O41"/>
      <c r="P41"/>
      <c r="Q41"/>
      <c r="R41"/>
      <c r="S41"/>
    </row>
    <row r="42" spans="1:19" s="289" customFormat="1" x14ac:dyDescent="0.3">
      <c r="A42" s="287">
        <f t="shared" si="1"/>
        <v>8</v>
      </c>
      <c r="B42" s="333" t="s">
        <v>105</v>
      </c>
      <c r="C42" s="334"/>
      <c r="D42" s="341"/>
      <c r="E42" s="398"/>
      <c r="F42" s="398"/>
      <c r="G42" s="398"/>
      <c r="H42" s="399"/>
      <c r="I42" s="399"/>
      <c r="J42" s="400"/>
      <c r="K42" s="397"/>
      <c r="L42" s="288"/>
      <c r="M42"/>
      <c r="N42"/>
      <c r="O42"/>
      <c r="P42"/>
      <c r="Q42"/>
      <c r="R42"/>
      <c r="S42"/>
    </row>
    <row r="43" spans="1:19" s="289" customFormat="1" ht="3.9" customHeight="1" x14ac:dyDescent="0.3">
      <c r="B43" s="295"/>
      <c r="F43" s="288"/>
      <c r="G43" s="288"/>
      <c r="H43" s="288"/>
      <c r="I43" s="288"/>
      <c r="J43" s="288"/>
      <c r="K43" s="288"/>
      <c r="L43" s="288"/>
    </row>
    <row r="44" spans="1:19" s="289" customFormat="1" ht="14.85" customHeight="1" x14ac:dyDescent="0.3">
      <c r="B44"/>
      <c r="C44"/>
      <c r="D44"/>
      <c r="E44"/>
      <c r="F44"/>
      <c r="G44"/>
      <c r="H44"/>
      <c r="I44"/>
    </row>
    <row r="45" spans="1:19" x14ac:dyDescent="0.3">
      <c r="F45"/>
      <c r="G45"/>
    </row>
  </sheetData>
  <mergeCells count="39">
    <mergeCell ref="H39:K39"/>
    <mergeCell ref="J40:K40"/>
    <mergeCell ref="B34:C34"/>
    <mergeCell ref="B3:B8"/>
    <mergeCell ref="F3:F4"/>
    <mergeCell ref="G3:G4"/>
    <mergeCell ref="H3:J3"/>
    <mergeCell ref="C3:E4"/>
    <mergeCell ref="C11:E12"/>
    <mergeCell ref="C19:E20"/>
    <mergeCell ref="C27:E28"/>
    <mergeCell ref="C5:E5"/>
    <mergeCell ref="C6:E6"/>
    <mergeCell ref="F19:F20"/>
    <mergeCell ref="G19:G20"/>
    <mergeCell ref="C7:E7"/>
    <mergeCell ref="E34:K34"/>
    <mergeCell ref="H35:K35"/>
    <mergeCell ref="C31:E31"/>
    <mergeCell ref="C23:E23"/>
    <mergeCell ref="C13:E13"/>
    <mergeCell ref="C14:E14"/>
    <mergeCell ref="C21:E21"/>
    <mergeCell ref="J36:K36"/>
    <mergeCell ref="J37:K37"/>
    <mergeCell ref="B11:B16"/>
    <mergeCell ref="F11:F12"/>
    <mergeCell ref="G11:G12"/>
    <mergeCell ref="H11:J11"/>
    <mergeCell ref="C15:E15"/>
    <mergeCell ref="H19:J19"/>
    <mergeCell ref="B27:B32"/>
    <mergeCell ref="F27:F28"/>
    <mergeCell ref="G27:G28"/>
    <mergeCell ref="H27:J27"/>
    <mergeCell ref="B19:B24"/>
    <mergeCell ref="C22:E22"/>
    <mergeCell ref="C29:E29"/>
    <mergeCell ref="C30:E30"/>
  </mergeCells>
  <conditionalFormatting sqref="G13:G14 G21:G22 G29:G30 G5:G6">
    <cfRule type="cellIs" dxfId="4" priority="1" operator="equal">
      <formula>0</formula>
    </cfRule>
  </conditionalFormatting>
  <dataValidations count="1">
    <dataValidation type="list" allowBlank="1" showInputMessage="1" showErrorMessage="1" sqref="C21:E22 C13:E14 C5:C6" xr:uid="{00000000-0002-0000-0400-000000000000}">
      <formula1>$C$29:$C$30</formula1>
    </dataValidation>
  </dataValidations>
  <printOptions horizontalCentered="1"/>
  <pageMargins left="0.5" right="0.5" top="0.8" bottom="0.75" header="0.3" footer="0.3"/>
  <pageSetup scale="70" orientation="landscape" r:id="rId1"/>
  <headerFooter>
    <oddHeader>&amp;L&amp;G&amp;R&amp;G</oddHeader>
    <oddFooter>&amp;L&amp;G
&amp;D  &amp;T&amp;CPage &amp;P of &amp;N&amp;R&amp;G
&amp;F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1000000}">
          <x14:formula1>
            <xm:f>'RS Summary'!$B$4:$B$13</xm:f>
          </x14:formula1>
          <xm:sqref>B11:B16 B19:B24 B3:B8</xm:sqref>
        </x14:dataValidation>
        <x14:dataValidation type="list" allowBlank="1" showInputMessage="1" showErrorMessage="1" xr:uid="{00000000-0002-0000-0400-000002000000}">
          <x14:formula1>
            <xm:f>Summary!$C$5:$C$8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theme="5" tint="0.59999389629810485"/>
  </sheetPr>
  <dimension ref="A1:J34"/>
  <sheetViews>
    <sheetView showGridLines="0" zoomScale="80" zoomScaleNormal="80" workbookViewId="0">
      <pane ySplit="1" topLeftCell="A18" activePane="bottomLeft" state="frozen"/>
      <selection activeCell="C5" sqref="C5"/>
      <selection pane="bottomLeft" activeCell="F21" sqref="F21"/>
    </sheetView>
  </sheetViews>
  <sheetFormatPr defaultRowHeight="14.4" x14ac:dyDescent="0.3"/>
  <cols>
    <col min="1" max="1" width="3.44140625" bestFit="1" customWidth="1"/>
    <col min="2" max="2" width="15.5546875" customWidth="1"/>
    <col min="3" max="3" width="58.5546875" customWidth="1"/>
    <col min="4" max="4" width="10.44140625" style="11" customWidth="1"/>
    <col min="5" max="5" width="10" style="23" bestFit="1" customWidth="1"/>
    <col min="6" max="9" width="14.5546875" customWidth="1"/>
    <col min="10" max="10" width="0.6640625" customWidth="1"/>
  </cols>
  <sheetData>
    <row r="1" spans="1:10" ht="23.7" customHeight="1" x14ac:dyDescent="0.45">
      <c r="A1" s="17"/>
      <c r="B1" s="24" t="s">
        <v>28</v>
      </c>
      <c r="C1" s="27"/>
      <c r="D1" s="27"/>
      <c r="E1" s="20"/>
      <c r="F1" s="27"/>
      <c r="G1" s="27"/>
      <c r="H1" s="106" t="s">
        <v>26</v>
      </c>
      <c r="I1" s="107">
        <f>SUMIF(Summary!$C$5:$C$8,$B1,Summary!$B$5:$B$8)</f>
        <v>0</v>
      </c>
      <c r="J1" s="27"/>
    </row>
    <row r="2" spans="1:10" ht="3.9" customHeight="1" thickBot="1" x14ac:dyDescent="0.35">
      <c r="C2" s="1"/>
      <c r="D2" s="26"/>
      <c r="E2" s="21"/>
      <c r="F2" s="1"/>
      <c r="G2" s="1"/>
      <c r="H2" s="1"/>
      <c r="I2" s="1"/>
      <c r="J2" s="1"/>
    </row>
    <row r="3" spans="1:10" ht="14.7" customHeight="1" x14ac:dyDescent="0.3">
      <c r="A3" s="25">
        <v>1</v>
      </c>
      <c r="B3" s="587" t="str">
        <f>+'RS Summary'!B4</f>
        <v>Pine Ridge Manor</v>
      </c>
      <c r="C3" s="590" t="s">
        <v>0</v>
      </c>
      <c r="D3" s="592" t="s">
        <v>9</v>
      </c>
      <c r="E3" s="594" t="s">
        <v>1</v>
      </c>
      <c r="F3" s="596" t="s">
        <v>6</v>
      </c>
      <c r="G3" s="597"/>
      <c r="H3" s="598"/>
      <c r="I3" s="31"/>
      <c r="J3" s="1"/>
    </row>
    <row r="4" spans="1:10" ht="14.7" customHeight="1" thickBot="1" x14ac:dyDescent="0.35">
      <c r="A4" s="25"/>
      <c r="B4" s="588"/>
      <c r="C4" s="591"/>
      <c r="D4" s="593"/>
      <c r="E4" s="595"/>
      <c r="F4" s="37" t="s">
        <v>2</v>
      </c>
      <c r="G4" s="37" t="s">
        <v>3</v>
      </c>
      <c r="H4" s="38" t="s">
        <v>4</v>
      </c>
      <c r="I4" s="32" t="s">
        <v>5</v>
      </c>
      <c r="J4" s="2"/>
    </row>
    <row r="5" spans="1:10" ht="14.7" customHeight="1" x14ac:dyDescent="0.3">
      <c r="B5" s="588"/>
      <c r="C5" s="56" t="s">
        <v>39</v>
      </c>
      <c r="D5" s="69" t="str">
        <f>IF(I5+E5&gt;0,VLOOKUP(C5,C$21:D$22,2,FALSE),0)</f>
        <v>EF1</v>
      </c>
      <c r="E5" s="150">
        <v>200</v>
      </c>
      <c r="F5" s="40">
        <v>0</v>
      </c>
      <c r="G5" s="40">
        <v>0</v>
      </c>
      <c r="H5" s="41">
        <v>0</v>
      </c>
      <c r="I5" s="12">
        <f>SUM(F5:H5)</f>
        <v>0</v>
      </c>
      <c r="J5" s="1"/>
    </row>
    <row r="6" spans="1:10" ht="14.7" customHeight="1" x14ac:dyDescent="0.3">
      <c r="B6" s="588"/>
      <c r="C6" s="57"/>
      <c r="D6" s="70">
        <f>IF(I6+E6&gt;0,VLOOKUP(C6,C$21:D$22,2,FALSE),0)</f>
        <v>0</v>
      </c>
      <c r="E6" s="151">
        <v>0</v>
      </c>
      <c r="F6" s="42">
        <v>0</v>
      </c>
      <c r="G6" s="42">
        <v>0</v>
      </c>
      <c r="H6" s="43">
        <v>0</v>
      </c>
      <c r="I6" s="13">
        <f t="shared" ref="I6" si="0">SUM(F6:H6)</f>
        <v>0</v>
      </c>
      <c r="J6" s="1"/>
    </row>
    <row r="7" spans="1:10" ht="14.7" customHeight="1" thickBot="1" x14ac:dyDescent="0.35">
      <c r="B7" s="588"/>
      <c r="C7" s="58" t="s">
        <v>17</v>
      </c>
      <c r="D7" s="44" t="s">
        <v>13</v>
      </c>
      <c r="E7" s="22"/>
      <c r="F7" s="18"/>
      <c r="G7" s="18"/>
      <c r="H7" s="19"/>
      <c r="I7" s="111">
        <v>0</v>
      </c>
      <c r="J7" s="1"/>
    </row>
    <row r="8" spans="1:10" ht="15" thickBot="1" x14ac:dyDescent="0.35">
      <c r="B8" s="589"/>
      <c r="C8" s="144">
        <f>SUMIF('RS Summary'!B$4:B$13,B3,'RS Summary'!C$4:C$13)</f>
        <v>1</v>
      </c>
      <c r="D8" s="45"/>
      <c r="E8" s="46" t="s">
        <v>5</v>
      </c>
      <c r="F8" s="47">
        <f>SUM(F5:F7)</f>
        <v>0</v>
      </c>
      <c r="G8" s="47">
        <f>SUM(G5:G7)</f>
        <v>0</v>
      </c>
      <c r="H8" s="48">
        <f>SUM(H5:H7)</f>
        <v>0</v>
      </c>
      <c r="I8" s="14">
        <f>SUM(I5:I7)</f>
        <v>0</v>
      </c>
      <c r="J8" s="1"/>
    </row>
    <row r="9" spans="1:10" ht="3.9" customHeight="1" thickTop="1" x14ac:dyDescent="0.3">
      <c r="B9" s="1"/>
      <c r="C9" s="29"/>
      <c r="F9" s="29"/>
      <c r="G9" s="29"/>
      <c r="H9" s="29"/>
      <c r="I9" s="29"/>
      <c r="J9" s="1"/>
    </row>
    <row r="10" spans="1:10" ht="3.9" customHeight="1" thickBot="1" x14ac:dyDescent="0.35">
      <c r="B10" s="1"/>
      <c r="C10" s="29"/>
      <c r="F10" s="29"/>
      <c r="G10" s="29"/>
      <c r="H10" s="29"/>
      <c r="I10" s="29"/>
      <c r="J10" s="1"/>
    </row>
    <row r="11" spans="1:10" ht="14.7" customHeight="1" x14ac:dyDescent="0.3">
      <c r="A11" s="25">
        <f>+A3+1</f>
        <v>2</v>
      </c>
      <c r="B11" s="587" t="str">
        <f>+'RS Summary'!B5</f>
        <v>Marshall Square</v>
      </c>
      <c r="C11" s="590" t="s">
        <v>0</v>
      </c>
      <c r="D11" s="592" t="s">
        <v>9</v>
      </c>
      <c r="E11" s="594" t="s">
        <v>1</v>
      </c>
      <c r="F11" s="596" t="s">
        <v>6</v>
      </c>
      <c r="G11" s="597"/>
      <c r="H11" s="598"/>
      <c r="I11" s="31"/>
      <c r="J11" s="1"/>
    </row>
    <row r="12" spans="1:10" ht="14.7" customHeight="1" thickBot="1" x14ac:dyDescent="0.35">
      <c r="A12" s="25"/>
      <c r="B12" s="588"/>
      <c r="C12" s="591"/>
      <c r="D12" s="593"/>
      <c r="E12" s="595"/>
      <c r="F12" s="37" t="s">
        <v>2</v>
      </c>
      <c r="G12" s="37" t="s">
        <v>3</v>
      </c>
      <c r="H12" s="38" t="s">
        <v>4</v>
      </c>
      <c r="I12" s="32" t="s">
        <v>5</v>
      </c>
      <c r="J12" s="2"/>
    </row>
    <row r="13" spans="1:10" ht="14.7" customHeight="1" x14ac:dyDescent="0.3">
      <c r="B13" s="588"/>
      <c r="C13" s="56" t="s">
        <v>39</v>
      </c>
      <c r="D13" s="69" t="str">
        <f>IF(I13+E13&gt;0,VLOOKUP(C13,C$21:D$22,2,FALSE),0)</f>
        <v>EF1</v>
      </c>
      <c r="E13" s="150">
        <v>380</v>
      </c>
      <c r="F13" s="40">
        <v>0</v>
      </c>
      <c r="G13" s="40">
        <v>0</v>
      </c>
      <c r="H13" s="41">
        <v>0</v>
      </c>
      <c r="I13" s="12">
        <f>SUM(F13:H13)</f>
        <v>0</v>
      </c>
      <c r="J13" s="1"/>
    </row>
    <row r="14" spans="1:10" ht="14.7" customHeight="1" x14ac:dyDescent="0.3">
      <c r="B14" s="588"/>
      <c r="C14" s="57"/>
      <c r="D14" s="70">
        <f>IF(I14+E14&gt;0,VLOOKUP(C14,C$21:D$22,2,FALSE),0)</f>
        <v>0</v>
      </c>
      <c r="E14" s="151">
        <v>0</v>
      </c>
      <c r="F14" s="42">
        <v>0</v>
      </c>
      <c r="G14" s="42">
        <v>0</v>
      </c>
      <c r="H14" s="43">
        <v>0</v>
      </c>
      <c r="I14" s="13">
        <f t="shared" ref="I14" si="1">SUM(F14:H14)</f>
        <v>0</v>
      </c>
      <c r="J14" s="1"/>
    </row>
    <row r="15" spans="1:10" ht="14.7" customHeight="1" thickBot="1" x14ac:dyDescent="0.35">
      <c r="B15" s="588"/>
      <c r="C15" s="58" t="str">
        <f>+C$7</f>
        <v>Allowance</v>
      </c>
      <c r="D15" s="44" t="s">
        <v>13</v>
      </c>
      <c r="E15" s="22"/>
      <c r="F15" s="18"/>
      <c r="G15" s="18"/>
      <c r="H15" s="19"/>
      <c r="I15" s="111">
        <v>0</v>
      </c>
      <c r="J15" s="1"/>
    </row>
    <row r="16" spans="1:10" ht="15" thickBot="1" x14ac:dyDescent="0.35">
      <c r="B16" s="589"/>
      <c r="C16" s="144">
        <f>SUMIF('RS Summary'!B$4:B$13,B11,'RS Summary'!C$4:C$13)</f>
        <v>9</v>
      </c>
      <c r="D16" s="45"/>
      <c r="E16" s="46" t="s">
        <v>5</v>
      </c>
      <c r="F16" s="47">
        <f>SUM(F13:F15)</f>
        <v>0</v>
      </c>
      <c r="G16" s="47">
        <f>SUM(G13:G15)</f>
        <v>0</v>
      </c>
      <c r="H16" s="48">
        <f>SUM(H13:H15)</f>
        <v>0</v>
      </c>
      <c r="I16" s="14">
        <f>SUM(I13:I15)</f>
        <v>0</v>
      </c>
      <c r="J16" s="1"/>
    </row>
    <row r="17" spans="1:10" s="5" customFormat="1" ht="3.9" customHeight="1" thickTop="1" x14ac:dyDescent="0.3">
      <c r="B17" s="4"/>
      <c r="C17" s="36"/>
      <c r="D17" s="49"/>
      <c r="E17" s="50"/>
      <c r="F17" s="36"/>
      <c r="G17" s="36"/>
      <c r="H17" s="36"/>
      <c r="I17" s="36"/>
      <c r="J17" s="3"/>
    </row>
    <row r="18" spans="1:10" s="5" customFormat="1" ht="3.9" customHeight="1" thickBot="1" x14ac:dyDescent="0.35">
      <c r="B18" s="4"/>
      <c r="C18" s="36"/>
      <c r="D18" s="49"/>
      <c r="E18" s="50"/>
      <c r="F18" s="36"/>
      <c r="G18" s="36"/>
      <c r="H18" s="36"/>
      <c r="I18" s="36"/>
      <c r="J18" s="3"/>
    </row>
    <row r="19" spans="1:10" ht="14.7" customHeight="1" x14ac:dyDescent="0.3">
      <c r="A19" s="25"/>
      <c r="B19" s="549" t="s">
        <v>7</v>
      </c>
      <c r="C19" s="603" t="s">
        <v>0</v>
      </c>
      <c r="D19" s="542" t="s">
        <v>9</v>
      </c>
      <c r="E19" s="544" t="s">
        <v>1</v>
      </c>
      <c r="F19" s="546" t="s">
        <v>6</v>
      </c>
      <c r="G19" s="547"/>
      <c r="H19" s="548"/>
      <c r="I19" s="71"/>
    </row>
    <row r="20" spans="1:10" ht="14.7" customHeight="1" thickBot="1" x14ac:dyDescent="0.35">
      <c r="A20" s="25"/>
      <c r="B20" s="550"/>
      <c r="C20" s="604"/>
      <c r="D20" s="543"/>
      <c r="E20" s="545"/>
      <c r="F20" s="63" t="s">
        <v>2</v>
      </c>
      <c r="G20" s="63" t="s">
        <v>3</v>
      </c>
      <c r="H20" s="64" t="s">
        <v>4</v>
      </c>
      <c r="I20" s="62" t="s">
        <v>5</v>
      </c>
    </row>
    <row r="21" spans="1:10" ht="14.7" customHeight="1" x14ac:dyDescent="0.3">
      <c r="B21" s="550"/>
      <c r="C21" s="56" t="s">
        <v>39</v>
      </c>
      <c r="D21" s="39" t="s">
        <v>40</v>
      </c>
      <c r="E21" s="159">
        <f>SUMIF($C$5:$C$17,$C21,E$5:E$17)</f>
        <v>580</v>
      </c>
      <c r="F21" s="77">
        <v>0</v>
      </c>
      <c r="G21" s="77">
        <v>0</v>
      </c>
      <c r="H21" s="78">
        <v>0</v>
      </c>
      <c r="I21" s="72">
        <f>SUM(F21:H21)</f>
        <v>0</v>
      </c>
    </row>
    <row r="22" spans="1:10" ht="14.7" customHeight="1" x14ac:dyDescent="0.3">
      <c r="B22" s="550"/>
      <c r="C22" s="56"/>
      <c r="D22" s="39"/>
      <c r="E22" s="160">
        <f>SUMIF($C$5:$C$17,$C22,E$5:E$17)</f>
        <v>0</v>
      </c>
      <c r="F22" s="80">
        <v>0</v>
      </c>
      <c r="G22" s="80">
        <v>0</v>
      </c>
      <c r="H22" s="81">
        <v>0</v>
      </c>
      <c r="I22" s="74">
        <f t="shared" ref="I22" si="2">SUM(F22:H22)</f>
        <v>0</v>
      </c>
    </row>
    <row r="23" spans="1:10" ht="14.7" customHeight="1" thickBot="1" x14ac:dyDescent="0.35">
      <c r="B23" s="550"/>
      <c r="C23" s="58" t="s">
        <v>17</v>
      </c>
      <c r="D23" s="44" t="s">
        <v>13</v>
      </c>
      <c r="E23" s="53"/>
      <c r="F23" s="54"/>
      <c r="G23" s="54"/>
      <c r="H23" s="55"/>
      <c r="I23" s="34">
        <f>SUMIF($C$5:$C$17,$C23,I$5:I$17)</f>
        <v>0</v>
      </c>
    </row>
    <row r="24" spans="1:10" ht="15" thickBot="1" x14ac:dyDescent="0.35">
      <c r="B24" s="551"/>
      <c r="C24" s="65" t="s">
        <v>23</v>
      </c>
      <c r="D24" s="66"/>
      <c r="E24" s="67" t="s">
        <v>5</v>
      </c>
      <c r="F24" s="47">
        <f>SUM(F21:F23)</f>
        <v>0</v>
      </c>
      <c r="G24" s="47">
        <f>SUM(G21:G23)</f>
        <v>0</v>
      </c>
      <c r="H24" s="48">
        <f>SUM(H21:H23)</f>
        <v>0</v>
      </c>
      <c r="I24" s="35">
        <f>SUM(I21:I23)</f>
        <v>0</v>
      </c>
    </row>
    <row r="25" spans="1:10" ht="18.600000000000001" thickTop="1" x14ac:dyDescent="0.35">
      <c r="A25" s="28"/>
      <c r="B25" s="154" t="s">
        <v>30</v>
      </c>
      <c r="C25" s="158" t="s">
        <v>31</v>
      </c>
      <c r="D25" s="155"/>
      <c r="E25" s="156"/>
      <c r="F25" s="157"/>
      <c r="G25" s="157"/>
      <c r="H25" s="157"/>
      <c r="I25" s="157"/>
      <c r="J25" s="157"/>
    </row>
    <row r="26" spans="1:10" ht="15.6" customHeight="1" x14ac:dyDescent="0.3">
      <c r="B26" s="605" t="s">
        <v>12</v>
      </c>
      <c r="C26" s="606"/>
      <c r="D26" s="146"/>
      <c r="E26" s="607" t="str">
        <f>+B$1</f>
        <v>Exhaust Fans</v>
      </c>
      <c r="F26" s="608"/>
      <c r="G26" s="608"/>
      <c r="H26" s="608"/>
      <c r="I26" s="609"/>
      <c r="J26" s="11"/>
    </row>
    <row r="27" spans="1:10" ht="15.6" x14ac:dyDescent="0.3">
      <c r="A27" s="145">
        <f t="shared" ref="A27:A33" si="3">+A26+1</f>
        <v>1</v>
      </c>
      <c r="B27" s="141" t="s">
        <v>32</v>
      </c>
      <c r="C27" s="138"/>
      <c r="D27" s="146"/>
      <c r="E27" s="610"/>
      <c r="F27" s="610"/>
      <c r="G27" s="610"/>
      <c r="H27" s="600"/>
      <c r="I27" s="600"/>
      <c r="J27" s="11"/>
    </row>
    <row r="28" spans="1:10" ht="15.6" x14ac:dyDescent="0.3">
      <c r="A28" s="145">
        <f t="shared" si="3"/>
        <v>2</v>
      </c>
      <c r="B28" s="142" t="s">
        <v>33</v>
      </c>
      <c r="C28" s="139"/>
      <c r="D28" s="146"/>
      <c r="E28" s="610"/>
      <c r="F28" s="610"/>
      <c r="G28" s="610"/>
      <c r="H28" s="600"/>
      <c r="I28" s="600"/>
      <c r="J28" s="11"/>
    </row>
    <row r="29" spans="1:10" ht="15.6" customHeight="1" x14ac:dyDescent="0.3">
      <c r="A29" s="145">
        <f t="shared" si="3"/>
        <v>3</v>
      </c>
      <c r="B29" s="142" t="s">
        <v>34</v>
      </c>
      <c r="C29" s="139"/>
      <c r="D29" s="146"/>
      <c r="E29" s="599" t="s">
        <v>8</v>
      </c>
      <c r="F29" s="599"/>
      <c r="G29" s="599"/>
      <c r="H29" s="600"/>
      <c r="I29" s="600"/>
      <c r="J29" s="11"/>
    </row>
    <row r="30" spans="1:10" ht="15.6" customHeight="1" x14ac:dyDescent="0.3">
      <c r="A30" s="145">
        <f t="shared" si="3"/>
        <v>4</v>
      </c>
      <c r="B30" s="142" t="s">
        <v>35</v>
      </c>
      <c r="C30" s="139"/>
      <c r="D30" s="146"/>
      <c r="E30" s="148"/>
      <c r="F30" s="601"/>
      <c r="G30" s="601"/>
      <c r="H30" s="601"/>
      <c r="I30" s="601"/>
      <c r="J30" s="11"/>
    </row>
    <row r="31" spans="1:10" ht="15.6" x14ac:dyDescent="0.3">
      <c r="A31" s="145">
        <f t="shared" si="3"/>
        <v>5</v>
      </c>
      <c r="B31" s="142" t="s">
        <v>36</v>
      </c>
      <c r="C31" s="139"/>
      <c r="D31" s="146"/>
      <c r="E31" s="147"/>
      <c r="F31" s="602"/>
      <c r="G31" s="602"/>
      <c r="H31" s="602"/>
      <c r="I31" s="602"/>
      <c r="J31" s="11"/>
    </row>
    <row r="32" spans="1:10" ht="15.6" x14ac:dyDescent="0.3">
      <c r="A32" s="145">
        <f t="shared" si="3"/>
        <v>6</v>
      </c>
      <c r="B32" s="142" t="s">
        <v>37</v>
      </c>
      <c r="C32" s="139"/>
      <c r="D32" s="146"/>
      <c r="E32" s="147"/>
      <c r="F32" s="147"/>
      <c r="G32" s="147"/>
      <c r="H32" s="147"/>
      <c r="I32" s="147"/>
      <c r="J32" s="11"/>
    </row>
    <row r="33" spans="1:10" ht="15.6" x14ac:dyDescent="0.3">
      <c r="A33" s="145">
        <f t="shared" si="3"/>
        <v>7</v>
      </c>
      <c r="B33" s="143" t="s">
        <v>38</v>
      </c>
      <c r="C33" s="140"/>
      <c r="D33" s="146"/>
      <c r="E33" s="11"/>
      <c r="F33" s="11"/>
      <c r="G33" s="11"/>
      <c r="H33" s="11"/>
      <c r="I33" s="11"/>
      <c r="J33" s="11"/>
    </row>
    <row r="34" spans="1:10" ht="3.9" customHeight="1" x14ac:dyDescent="0.3">
      <c r="B34" s="29"/>
      <c r="E34" s="11"/>
      <c r="F34" s="11"/>
      <c r="G34" s="11"/>
      <c r="H34" s="11"/>
      <c r="I34" s="11"/>
      <c r="J34" s="11"/>
    </row>
  </sheetData>
  <mergeCells count="24">
    <mergeCell ref="E29:G29"/>
    <mergeCell ref="H29:I29"/>
    <mergeCell ref="F30:I31"/>
    <mergeCell ref="B19:B24"/>
    <mergeCell ref="C19:C20"/>
    <mergeCell ref="D19:D20"/>
    <mergeCell ref="E19:E20"/>
    <mergeCell ref="F19:H19"/>
    <mergeCell ref="B26:C26"/>
    <mergeCell ref="E26:I26"/>
    <mergeCell ref="E27:G27"/>
    <mergeCell ref="H27:I27"/>
    <mergeCell ref="E28:G28"/>
    <mergeCell ref="H28:I28"/>
    <mergeCell ref="B11:B16"/>
    <mergeCell ref="C11:C12"/>
    <mergeCell ref="D11:D12"/>
    <mergeCell ref="E11:E12"/>
    <mergeCell ref="F11:H11"/>
    <mergeCell ref="B3:B8"/>
    <mergeCell ref="C3:C4"/>
    <mergeCell ref="D3:D4"/>
    <mergeCell ref="E3:E4"/>
    <mergeCell ref="F3:H3"/>
  </mergeCells>
  <conditionalFormatting sqref="E21:E22 E13:E14 E5:E6">
    <cfRule type="cellIs" dxfId="3" priority="1" operator="equal">
      <formula>0</formula>
    </cfRule>
  </conditionalFormatting>
  <dataValidations count="1">
    <dataValidation type="list" allowBlank="1" showInputMessage="1" showErrorMessage="1" sqref="C5:C6 C13:C14" xr:uid="{00000000-0002-0000-0500-000000000000}">
      <formula1>$C$21:$C$22</formula1>
    </dataValidation>
  </dataValidations>
  <printOptions horizontalCentered="1" verticalCentered="1"/>
  <pageMargins left="0.5" right="0.5" top="0.75" bottom="0.75" header="0.3" footer="0.3"/>
  <pageSetup scale="70" fitToHeight="99" orientation="landscape" r:id="rId1"/>
  <headerFooter>
    <oddHeader>&amp;L&amp;G</oddHeader>
    <oddFooter>&amp;L&amp;F
&amp;D  &amp;T&amp;CPage &amp;P of &amp;N&amp;R&amp;G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'RS Summary'!$B$4:$B$13</xm:f>
          </x14:formula1>
          <xm:sqref>B3:B8 B11:B16</xm:sqref>
        </x14:dataValidation>
        <x14:dataValidation type="list" allowBlank="1" showInputMessage="1" showErrorMessage="1" xr:uid="{00000000-0002-0000-0500-000002000000}">
          <x14:formula1>
            <xm:f>Summary!$C$5:$C$8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>
    <tabColor theme="7" tint="0.59999389629810485"/>
  </sheetPr>
  <dimension ref="A1:N56"/>
  <sheetViews>
    <sheetView showGridLines="0" zoomScale="80" zoomScaleNormal="80" workbookViewId="0">
      <pane ySplit="1" topLeftCell="A2" activePane="bottomLeft" state="frozen"/>
      <selection activeCell="E1" sqref="E1:E1048576"/>
      <selection pane="bottomLeft" activeCell="O43" sqref="O43"/>
    </sheetView>
  </sheetViews>
  <sheetFormatPr defaultRowHeight="14.4" x14ac:dyDescent="0.3"/>
  <cols>
    <col min="1" max="1" width="3.44140625" bestFit="1" customWidth="1"/>
    <col min="2" max="2" width="15.6640625" customWidth="1"/>
    <col min="3" max="3" width="51.6640625" customWidth="1"/>
    <col min="4" max="4" width="3.6640625" customWidth="1"/>
    <col min="5" max="5" width="5.6640625" customWidth="1"/>
    <col min="6" max="6" width="10.44140625" style="11" customWidth="1"/>
    <col min="7" max="7" width="10" style="23" bestFit="1" customWidth="1"/>
    <col min="8" max="11" width="14.5546875" customWidth="1"/>
    <col min="12" max="12" width="0.6640625" customWidth="1"/>
    <col min="13" max="14" width="12.44140625" bestFit="1" customWidth="1"/>
  </cols>
  <sheetData>
    <row r="1" spans="1:14" ht="23.7" customHeight="1" x14ac:dyDescent="0.45">
      <c r="A1" s="17"/>
      <c r="B1" s="24" t="str">
        <f>+'RS Summary'!I2</f>
        <v>High Efficiency Pumps &amp; Fan Coil Control Valves</v>
      </c>
      <c r="C1" s="27"/>
      <c r="D1" s="27"/>
      <c r="E1" s="27"/>
      <c r="F1" s="27"/>
      <c r="G1" s="20"/>
      <c r="H1" s="27"/>
      <c r="I1" s="27"/>
      <c r="J1" s="106" t="s">
        <v>26</v>
      </c>
      <c r="K1" s="107">
        <f>SUMIF(Summary!$C$5:$C$8,$B1,Summary!$B$5:$B$8)</f>
        <v>2308</v>
      </c>
      <c r="L1" s="27"/>
    </row>
    <row r="2" spans="1:14" ht="3.9" customHeight="1" thickBot="1" x14ac:dyDescent="0.35">
      <c r="C2" s="1"/>
      <c r="D2" s="1"/>
      <c r="E2" s="1"/>
      <c r="F2" s="26"/>
      <c r="G2" s="21"/>
      <c r="H2" s="1"/>
      <c r="I2" s="1"/>
      <c r="J2" s="1"/>
      <c r="K2" s="1"/>
      <c r="L2" s="1"/>
    </row>
    <row r="3" spans="1:14" ht="14.7" customHeight="1" x14ac:dyDescent="0.3">
      <c r="A3" s="25">
        <v>1</v>
      </c>
      <c r="B3" s="611" t="str">
        <f>+'RS Summary'!B10</f>
        <v>Tyler Towers</v>
      </c>
      <c r="C3" s="631" t="s">
        <v>60</v>
      </c>
      <c r="D3" s="619"/>
      <c r="E3" s="632"/>
      <c r="F3" s="614" t="s">
        <v>9</v>
      </c>
      <c r="G3" s="616" t="s">
        <v>1</v>
      </c>
      <c r="H3" s="618" t="s">
        <v>6</v>
      </c>
      <c r="I3" s="619"/>
      <c r="J3" s="620"/>
      <c r="K3" s="309"/>
      <c r="L3" s="1"/>
    </row>
    <row r="4" spans="1:14" ht="14.7" customHeight="1" thickBot="1" x14ac:dyDescent="0.35">
      <c r="A4" s="25"/>
      <c r="B4" s="612"/>
      <c r="C4" s="633"/>
      <c r="D4" s="634"/>
      <c r="E4" s="635"/>
      <c r="F4" s="615"/>
      <c r="G4" s="617"/>
      <c r="H4" s="310" t="s">
        <v>2</v>
      </c>
      <c r="I4" s="310" t="s">
        <v>3</v>
      </c>
      <c r="J4" s="311" t="s">
        <v>4</v>
      </c>
      <c r="K4" s="312" t="s">
        <v>5</v>
      </c>
      <c r="L4" s="2"/>
      <c r="M4" s="30"/>
      <c r="N4" s="30"/>
    </row>
    <row r="5" spans="1:14" ht="14.7" customHeight="1" x14ac:dyDescent="0.3">
      <c r="B5" s="612"/>
      <c r="C5" s="452" t="s">
        <v>66</v>
      </c>
      <c r="D5" s="453"/>
      <c r="E5" s="454"/>
      <c r="F5" s="69">
        <f>IF(K5+G5&gt;0,VLOOKUP(C5,C$21:F$22,2,FALSE),0)</f>
        <v>0</v>
      </c>
      <c r="G5" s="150">
        <v>75</v>
      </c>
      <c r="H5" s="77">
        <v>0</v>
      </c>
      <c r="I5" s="77">
        <v>0</v>
      </c>
      <c r="J5" s="78">
        <v>0</v>
      </c>
      <c r="K5" s="72">
        <f>SUM(H5:J5)</f>
        <v>0</v>
      </c>
      <c r="L5" s="1"/>
    </row>
    <row r="6" spans="1:14" ht="14.7" customHeight="1" x14ac:dyDescent="0.3">
      <c r="B6" s="612"/>
      <c r="C6" s="455" t="s">
        <v>67</v>
      </c>
      <c r="D6" s="456"/>
      <c r="E6" s="457"/>
      <c r="F6" s="70">
        <f>IF(K6+G6&gt;0,VLOOKUP(C6,C$21:F$22,2,FALSE),0)</f>
        <v>0</v>
      </c>
      <c r="G6" s="151">
        <v>3</v>
      </c>
      <c r="H6" s="80">
        <v>0</v>
      </c>
      <c r="I6" s="80">
        <v>0</v>
      </c>
      <c r="J6" s="81">
        <v>0</v>
      </c>
      <c r="K6" s="74">
        <f t="shared" ref="K6" si="0">SUM(H6:J6)</f>
        <v>0</v>
      </c>
      <c r="L6" s="1"/>
    </row>
    <row r="7" spans="1:14" ht="14.7" customHeight="1" thickBot="1" x14ac:dyDescent="0.35">
      <c r="B7" s="612"/>
      <c r="C7" s="458" t="s">
        <v>17</v>
      </c>
      <c r="D7" s="459"/>
      <c r="E7" s="460"/>
      <c r="F7" s="149" t="s">
        <v>13</v>
      </c>
      <c r="G7" s="22"/>
      <c r="H7" s="75"/>
      <c r="I7" s="75"/>
      <c r="J7" s="76"/>
      <c r="K7" s="112">
        <v>0</v>
      </c>
      <c r="L7" s="1"/>
    </row>
    <row r="8" spans="1:14" ht="15" thickBot="1" x14ac:dyDescent="0.35">
      <c r="B8" s="613"/>
      <c r="C8" s="313">
        <f>SUMIF('RS Summary'!B$4:B$13,B3,'RS Summary'!C$4:C$13)</f>
        <v>4</v>
      </c>
      <c r="D8" s="342"/>
      <c r="E8" s="342"/>
      <c r="F8" s="314"/>
      <c r="G8" s="315" t="s">
        <v>5</v>
      </c>
      <c r="H8" s="83">
        <f>SUM(H5:H7)</f>
        <v>0</v>
      </c>
      <c r="I8" s="83">
        <f>SUM(I5:I7)</f>
        <v>0</v>
      </c>
      <c r="J8" s="84">
        <f>SUM(J5:J7)</f>
        <v>0</v>
      </c>
      <c r="K8" s="73">
        <f>SUM(K5:K7)</f>
        <v>0</v>
      </c>
      <c r="L8" s="1"/>
    </row>
    <row r="9" spans="1:14" ht="3.9" customHeight="1" thickTop="1" x14ac:dyDescent="0.3">
      <c r="B9" s="1"/>
      <c r="C9" s="29"/>
      <c r="D9" s="29"/>
      <c r="E9" s="29"/>
      <c r="H9" s="110"/>
      <c r="I9" s="110"/>
      <c r="J9" s="110"/>
      <c r="K9" s="29"/>
      <c r="L9" s="1"/>
    </row>
    <row r="10" spans="1:14" ht="3.9" customHeight="1" thickBot="1" x14ac:dyDescent="0.35">
      <c r="C10" s="1"/>
      <c r="D10" s="1"/>
      <c r="E10" s="1"/>
      <c r="F10" s="26"/>
      <c r="G10" s="21"/>
      <c r="H10" s="1"/>
      <c r="I10" s="1"/>
      <c r="J10" s="1"/>
      <c r="K10" s="1"/>
      <c r="L10" s="1"/>
    </row>
    <row r="11" spans="1:14" ht="14.7" customHeight="1" x14ac:dyDescent="0.3">
      <c r="A11" s="25">
        <f>+A3+1</f>
        <v>2</v>
      </c>
      <c r="B11" s="611" t="str">
        <f>+'RS Summary'!B11</f>
        <v>Jackson Towers</v>
      </c>
      <c r="C11" s="631" t="s">
        <v>60</v>
      </c>
      <c r="D11" s="619"/>
      <c r="E11" s="632"/>
      <c r="F11" s="614" t="s">
        <v>9</v>
      </c>
      <c r="G11" s="616" t="s">
        <v>1</v>
      </c>
      <c r="H11" s="618" t="s">
        <v>6</v>
      </c>
      <c r="I11" s="619"/>
      <c r="J11" s="620"/>
      <c r="K11" s="309"/>
      <c r="L11" s="1"/>
    </row>
    <row r="12" spans="1:14" ht="14.7" customHeight="1" thickBot="1" x14ac:dyDescent="0.35">
      <c r="A12" s="25"/>
      <c r="B12" s="612"/>
      <c r="C12" s="633"/>
      <c r="D12" s="634"/>
      <c r="E12" s="635"/>
      <c r="F12" s="615"/>
      <c r="G12" s="617"/>
      <c r="H12" s="310" t="s">
        <v>2</v>
      </c>
      <c r="I12" s="310" t="s">
        <v>3</v>
      </c>
      <c r="J12" s="311" t="s">
        <v>4</v>
      </c>
      <c r="K12" s="312" t="s">
        <v>5</v>
      </c>
      <c r="L12" s="2"/>
      <c r="M12" s="30"/>
      <c r="N12" s="30"/>
    </row>
    <row r="13" spans="1:14" ht="14.7" customHeight="1" x14ac:dyDescent="0.3">
      <c r="B13" s="612"/>
      <c r="C13" s="452" t="s">
        <v>66</v>
      </c>
      <c r="D13" s="453"/>
      <c r="E13" s="454"/>
      <c r="F13" s="69">
        <f>IF(K13+G13&gt;0,VLOOKUP(C13,C$21:F$22,2,FALSE),0)</f>
        <v>0</v>
      </c>
      <c r="G13" s="150">
        <v>204</v>
      </c>
      <c r="H13" s="77">
        <v>0</v>
      </c>
      <c r="I13" s="77">
        <v>0</v>
      </c>
      <c r="J13" s="78">
        <v>0</v>
      </c>
      <c r="K13" s="72">
        <f>SUM(H13:J13)</f>
        <v>0</v>
      </c>
      <c r="L13" s="1"/>
    </row>
    <row r="14" spans="1:14" ht="14.7" customHeight="1" x14ac:dyDescent="0.3">
      <c r="B14" s="612"/>
      <c r="C14" s="455" t="s">
        <v>67</v>
      </c>
      <c r="D14" s="456"/>
      <c r="E14" s="457"/>
      <c r="F14" s="70">
        <f>IF(K14+G14&gt;0,VLOOKUP(C14,C$21:F$22,2,FALSE),0)</f>
        <v>0</v>
      </c>
      <c r="G14" s="151">
        <v>2</v>
      </c>
      <c r="H14" s="80">
        <v>0</v>
      </c>
      <c r="I14" s="80">
        <v>0</v>
      </c>
      <c r="J14" s="81">
        <v>0</v>
      </c>
      <c r="K14" s="74">
        <f t="shared" ref="K14" si="1">SUM(H14:J14)</f>
        <v>0</v>
      </c>
      <c r="L14" s="1"/>
    </row>
    <row r="15" spans="1:14" ht="14.7" customHeight="1" thickBot="1" x14ac:dyDescent="0.35">
      <c r="B15" s="612"/>
      <c r="C15" s="458" t="s">
        <v>17</v>
      </c>
      <c r="D15" s="459"/>
      <c r="E15" s="460"/>
      <c r="F15" s="149" t="s">
        <v>13</v>
      </c>
      <c r="G15" s="22"/>
      <c r="H15" s="75"/>
      <c r="I15" s="75"/>
      <c r="J15" s="76"/>
      <c r="K15" s="112">
        <v>0</v>
      </c>
      <c r="L15" s="1"/>
    </row>
    <row r="16" spans="1:14" ht="15" thickBot="1" x14ac:dyDescent="0.35">
      <c r="B16" s="613"/>
      <c r="C16" s="313">
        <f>SUMIF('RS Summary'!B$4:B$13,B11,'RS Summary'!C$4:C$13)</f>
        <v>2</v>
      </c>
      <c r="D16" s="342"/>
      <c r="E16" s="342"/>
      <c r="F16" s="314"/>
      <c r="G16" s="315" t="s">
        <v>5</v>
      </c>
      <c r="H16" s="83">
        <f>SUM(H13:H15)</f>
        <v>0</v>
      </c>
      <c r="I16" s="83">
        <f>SUM(I13:I15)</f>
        <v>0</v>
      </c>
      <c r="J16" s="84">
        <f>SUM(J13:J15)</f>
        <v>0</v>
      </c>
      <c r="K16" s="73">
        <f>SUM(K13:K15)</f>
        <v>0</v>
      </c>
      <c r="L16" s="1"/>
    </row>
    <row r="17" spans="1:12" ht="3.9" customHeight="1" thickTop="1" x14ac:dyDescent="0.3">
      <c r="B17" s="1"/>
      <c r="C17" s="29"/>
      <c r="D17" s="29"/>
      <c r="E17" s="29"/>
      <c r="H17" s="110"/>
      <c r="I17" s="110"/>
      <c r="J17" s="110"/>
      <c r="K17" s="29"/>
      <c r="L17" s="1"/>
    </row>
    <row r="18" spans="1:12" ht="3.9" customHeight="1" thickBot="1" x14ac:dyDescent="0.35">
      <c r="B18" s="1"/>
      <c r="C18" s="29"/>
      <c r="D18" s="29"/>
      <c r="E18" s="29"/>
      <c r="H18" s="110"/>
      <c r="I18" s="110"/>
      <c r="J18" s="110"/>
      <c r="K18" s="29"/>
      <c r="L18" s="1"/>
    </row>
    <row r="19" spans="1:12" ht="14.7" customHeight="1" x14ac:dyDescent="0.3">
      <c r="A19" s="25"/>
      <c r="B19" s="621" t="s">
        <v>7</v>
      </c>
      <c r="C19" s="636" t="s">
        <v>60</v>
      </c>
      <c r="D19" s="629"/>
      <c r="E19" s="637"/>
      <c r="F19" s="624" t="s">
        <v>9</v>
      </c>
      <c r="G19" s="626" t="s">
        <v>1</v>
      </c>
      <c r="H19" s="628" t="s">
        <v>6</v>
      </c>
      <c r="I19" s="629"/>
      <c r="J19" s="630"/>
      <c r="K19" s="316"/>
    </row>
    <row r="20" spans="1:12" ht="14.7" customHeight="1" thickBot="1" x14ac:dyDescent="0.35">
      <c r="A20" s="25"/>
      <c r="B20" s="622"/>
      <c r="C20" s="638"/>
      <c r="D20" s="639"/>
      <c r="E20" s="640"/>
      <c r="F20" s="625"/>
      <c r="G20" s="627"/>
      <c r="H20" s="317" t="s">
        <v>2</v>
      </c>
      <c r="I20" s="317" t="s">
        <v>3</v>
      </c>
      <c r="J20" s="318" t="s">
        <v>4</v>
      </c>
      <c r="K20" s="319" t="s">
        <v>5</v>
      </c>
    </row>
    <row r="21" spans="1:12" ht="14.7" customHeight="1" x14ac:dyDescent="0.3">
      <c r="B21" s="622"/>
      <c r="C21" s="452" t="s">
        <v>66</v>
      </c>
      <c r="D21" s="453"/>
      <c r="E21" s="454"/>
      <c r="F21" s="39" t="s">
        <v>64</v>
      </c>
      <c r="G21" s="152">
        <f t="shared" ref="G21:K22" si="2">SUMIF($C$5:$C$9,$C21,G$5:G$9)</f>
        <v>75</v>
      </c>
      <c r="H21" s="86"/>
      <c r="I21" s="86">
        <f t="shared" si="2"/>
        <v>0</v>
      </c>
      <c r="J21" s="87">
        <f t="shared" si="2"/>
        <v>0</v>
      </c>
      <c r="K21" s="79">
        <f t="shared" si="2"/>
        <v>0</v>
      </c>
    </row>
    <row r="22" spans="1:12" ht="14.7" customHeight="1" x14ac:dyDescent="0.3">
      <c r="B22" s="622"/>
      <c r="C22" s="455" t="s">
        <v>67</v>
      </c>
      <c r="D22" s="456"/>
      <c r="E22" s="457"/>
      <c r="F22" s="39" t="s">
        <v>65</v>
      </c>
      <c r="G22" s="152">
        <f t="shared" si="2"/>
        <v>3</v>
      </c>
      <c r="H22" s="88">
        <f t="shared" si="2"/>
        <v>0</v>
      </c>
      <c r="I22" s="88">
        <f t="shared" si="2"/>
        <v>0</v>
      </c>
      <c r="J22" s="89">
        <f t="shared" si="2"/>
        <v>0</v>
      </c>
      <c r="K22" s="90">
        <f t="shared" si="2"/>
        <v>0</v>
      </c>
    </row>
    <row r="23" spans="1:12" ht="14.7" customHeight="1" thickBot="1" x14ac:dyDescent="0.35">
      <c r="B23" s="622"/>
      <c r="C23" s="458" t="s">
        <v>17</v>
      </c>
      <c r="D23" s="459"/>
      <c r="E23" s="460"/>
      <c r="F23" s="149" t="s">
        <v>13</v>
      </c>
      <c r="G23" s="53"/>
      <c r="H23" s="93"/>
      <c r="I23" s="93"/>
      <c r="J23" s="94"/>
      <c r="K23" s="82">
        <f>SUMIF($C$5:$C$9,$C23,K$5:K$9)</f>
        <v>0</v>
      </c>
    </row>
    <row r="24" spans="1:12" ht="15" thickBot="1" x14ac:dyDescent="0.35">
      <c r="B24" s="623"/>
      <c r="C24" s="320" t="s">
        <v>23</v>
      </c>
      <c r="D24" s="321"/>
      <c r="E24" s="321"/>
      <c r="F24" s="321"/>
      <c r="G24" s="322" t="s">
        <v>5</v>
      </c>
      <c r="H24" s="83">
        <f>SUM(H21:H23)</f>
        <v>0</v>
      </c>
      <c r="I24" s="83">
        <f>SUM(I21:I23)</f>
        <v>0</v>
      </c>
      <c r="J24" s="84">
        <f>SUM(J21:J23)</f>
        <v>0</v>
      </c>
      <c r="K24" s="85">
        <f>SUM(K21:K23)</f>
        <v>0</v>
      </c>
    </row>
    <row r="25" spans="1:12" ht="18.600000000000001" thickTop="1" x14ac:dyDescent="0.35">
      <c r="A25" s="28"/>
      <c r="B25" s="154" t="s">
        <v>30</v>
      </c>
      <c r="C25" s="158" t="s">
        <v>31</v>
      </c>
      <c r="D25" s="158"/>
      <c r="E25" s="158"/>
      <c r="F25" s="155"/>
      <c r="G25" s="156"/>
      <c r="H25" s="157"/>
      <c r="I25" s="157"/>
      <c r="J25" s="157"/>
      <c r="K25" s="157"/>
      <c r="L25" s="157"/>
    </row>
    <row r="26" spans="1:12" ht="15.6" customHeight="1" x14ac:dyDescent="0.3">
      <c r="B26" s="644" t="s">
        <v>12</v>
      </c>
      <c r="C26" s="645"/>
      <c r="D26" s="146"/>
      <c r="E26" s="641" t="str">
        <f>+B$1</f>
        <v>High Efficiency Pumps &amp; Fan Coil Control Valves</v>
      </c>
      <c r="F26" s="642"/>
      <c r="G26" s="642"/>
      <c r="H26" s="642"/>
      <c r="I26" s="642"/>
      <c r="J26" s="642"/>
      <c r="K26" s="643"/>
      <c r="L26" s="11"/>
    </row>
    <row r="27" spans="1:12" x14ac:dyDescent="0.3">
      <c r="A27" s="145">
        <f>ROW(B27)-ROW(A$26)</f>
        <v>1</v>
      </c>
      <c r="B27" s="323" t="s">
        <v>32</v>
      </c>
      <c r="C27" s="324"/>
      <c r="D27" s="335"/>
      <c r="E27" s="380" t="s">
        <v>112</v>
      </c>
      <c r="F27" s="381"/>
      <c r="G27" s="381"/>
      <c r="H27" s="562"/>
      <c r="I27" s="563"/>
      <c r="J27" s="563"/>
      <c r="K27" s="564"/>
      <c r="L27" s="11"/>
    </row>
    <row r="28" spans="1:12" x14ac:dyDescent="0.3">
      <c r="A28" s="145">
        <f t="shared" ref="A28:A32" si="3">ROW(B28)-ROW(A$26)</f>
        <v>2</v>
      </c>
      <c r="B28" s="325" t="s">
        <v>33</v>
      </c>
      <c r="C28" s="326"/>
      <c r="D28" s="335"/>
      <c r="E28" s="382" t="s">
        <v>113</v>
      </c>
      <c r="F28" s="383"/>
      <c r="G28" s="383"/>
      <c r="H28" s="340"/>
      <c r="I28" s="326"/>
      <c r="J28" s="537"/>
      <c r="K28" s="538"/>
      <c r="L28" s="11"/>
    </row>
    <row r="29" spans="1:12" ht="15.6" customHeight="1" x14ac:dyDescent="0.3">
      <c r="A29" s="145">
        <f t="shared" si="3"/>
        <v>3</v>
      </c>
      <c r="B29" s="325" t="s">
        <v>34</v>
      </c>
      <c r="C29" s="326"/>
      <c r="D29" s="335"/>
      <c r="E29" s="391" t="s">
        <v>114</v>
      </c>
      <c r="F29" s="392"/>
      <c r="G29" s="392"/>
      <c r="H29" s="565"/>
      <c r="I29" s="566"/>
      <c r="J29" s="566"/>
      <c r="K29" s="567"/>
      <c r="L29" s="11"/>
    </row>
    <row r="30" spans="1:12" ht="15.6" customHeight="1" x14ac:dyDescent="0.3">
      <c r="A30" s="145">
        <f t="shared" si="3"/>
        <v>4</v>
      </c>
      <c r="B30" s="325" t="s">
        <v>35</v>
      </c>
      <c r="C30" s="326"/>
      <c r="D30" s="335"/>
      <c r="E30" s="382" t="s">
        <v>115</v>
      </c>
      <c r="F30" s="383"/>
      <c r="G30" s="383"/>
      <c r="H30" s="384"/>
      <c r="I30" s="385"/>
      <c r="J30" s="537"/>
      <c r="K30" s="538"/>
      <c r="L30" s="11"/>
    </row>
    <row r="31" spans="1:12" x14ac:dyDescent="0.3">
      <c r="A31" s="145">
        <f t="shared" si="3"/>
        <v>5</v>
      </c>
      <c r="B31" s="325" t="s">
        <v>36</v>
      </c>
      <c r="C31" s="326"/>
      <c r="D31" s="335"/>
      <c r="E31" s="408" t="s">
        <v>96</v>
      </c>
      <c r="F31" s="386"/>
      <c r="G31" s="386"/>
      <c r="H31" s="387"/>
      <c r="I31" s="388"/>
      <c r="J31" s="396"/>
      <c r="K31" s="395" t="s">
        <v>89</v>
      </c>
      <c r="L31" s="11"/>
    </row>
    <row r="32" spans="1:12" x14ac:dyDescent="0.3">
      <c r="A32" s="145">
        <f t="shared" si="3"/>
        <v>6</v>
      </c>
      <c r="B32" s="325" t="s">
        <v>37</v>
      </c>
      <c r="C32" s="326"/>
      <c r="D32" s="335"/>
      <c r="G32" s="11"/>
      <c r="H32" s="11"/>
      <c r="I32" s="11"/>
      <c r="J32" s="11"/>
      <c r="K32" s="11"/>
      <c r="L32" s="11"/>
    </row>
    <row r="33" spans="1:12" x14ac:dyDescent="0.3">
      <c r="A33" s="145">
        <f t="shared" ref="A33:A38" si="4">ROW(B33)-ROW(A$26)</f>
        <v>7</v>
      </c>
      <c r="B33" s="325" t="s">
        <v>106</v>
      </c>
      <c r="C33" s="326"/>
      <c r="D33" s="335"/>
      <c r="L33" s="11"/>
    </row>
    <row r="34" spans="1:12" x14ac:dyDescent="0.3">
      <c r="A34" s="145">
        <f t="shared" si="4"/>
        <v>8</v>
      </c>
      <c r="B34" s="325" t="s">
        <v>107</v>
      </c>
      <c r="C34" s="326"/>
      <c r="G34" s="11"/>
      <c r="H34" s="11"/>
      <c r="I34" s="11"/>
      <c r="J34" s="11"/>
      <c r="K34" s="11"/>
      <c r="L34" s="11"/>
    </row>
    <row r="35" spans="1:12" x14ac:dyDescent="0.3">
      <c r="A35" s="145">
        <f t="shared" si="4"/>
        <v>9</v>
      </c>
      <c r="B35" s="325" t="s">
        <v>108</v>
      </c>
      <c r="C35" s="326"/>
    </row>
    <row r="36" spans="1:12" x14ac:dyDescent="0.3">
      <c r="A36" s="145">
        <f t="shared" si="4"/>
        <v>10</v>
      </c>
      <c r="B36" s="325" t="s">
        <v>109</v>
      </c>
      <c r="C36" s="326"/>
    </row>
    <row r="37" spans="1:12" x14ac:dyDescent="0.3">
      <c r="A37" s="145">
        <f t="shared" si="4"/>
        <v>11</v>
      </c>
      <c r="B37" s="325" t="s">
        <v>110</v>
      </c>
      <c r="C37" s="326"/>
    </row>
    <row r="38" spans="1:12" x14ac:dyDescent="0.3">
      <c r="A38" s="145">
        <f t="shared" si="4"/>
        <v>12</v>
      </c>
      <c r="B38" s="327" t="s">
        <v>111</v>
      </c>
      <c r="C38" s="328"/>
    </row>
    <row r="39" spans="1:12" ht="3.9" customHeight="1" x14ac:dyDescent="0.3"/>
    <row r="51" spans="2:11" x14ac:dyDescent="0.3">
      <c r="B51" s="271"/>
      <c r="C51" s="276"/>
      <c r="D51" s="276"/>
      <c r="E51" s="276"/>
      <c r="F51" s="277"/>
      <c r="G51" s="278"/>
      <c r="H51" s="276"/>
      <c r="I51" s="276"/>
      <c r="J51" s="276"/>
      <c r="K51" s="276"/>
    </row>
    <row r="52" spans="2:11" x14ac:dyDescent="0.3">
      <c r="B52" s="271"/>
      <c r="C52" s="276"/>
      <c r="D52" s="276"/>
      <c r="E52" s="276"/>
      <c r="F52" s="277"/>
      <c r="G52" s="278"/>
      <c r="H52" s="276"/>
      <c r="I52" s="276"/>
      <c r="J52" s="276"/>
      <c r="K52" s="276"/>
    </row>
    <row r="53" spans="2:11" x14ac:dyDescent="0.3">
      <c r="B53" s="271"/>
    </row>
    <row r="54" spans="2:11" x14ac:dyDescent="0.3">
      <c r="B54" s="271"/>
    </row>
    <row r="55" spans="2:11" x14ac:dyDescent="0.3">
      <c r="B55" s="271"/>
    </row>
    <row r="56" spans="2:11" x14ac:dyDescent="0.3">
      <c r="B56" s="271"/>
      <c r="C56" s="276"/>
      <c r="D56" s="276"/>
      <c r="E56" s="276"/>
      <c r="F56" s="277"/>
      <c r="G56" s="278"/>
    </row>
  </sheetData>
  <sortState xmlns:xlrd2="http://schemas.microsoft.com/office/spreadsheetml/2017/richdata2" ref="B28:B38">
    <sortCondition ref="B28:B38"/>
  </sortState>
  <mergeCells count="30">
    <mergeCell ref="C6:E6"/>
    <mergeCell ref="C7:E7"/>
    <mergeCell ref="C13:E13"/>
    <mergeCell ref="H27:K27"/>
    <mergeCell ref="E26:K26"/>
    <mergeCell ref="G11:G12"/>
    <mergeCell ref="H11:J11"/>
    <mergeCell ref="B26:C26"/>
    <mergeCell ref="C14:E14"/>
    <mergeCell ref="C15:E15"/>
    <mergeCell ref="C21:E21"/>
    <mergeCell ref="C22:E22"/>
    <mergeCell ref="C23:E23"/>
    <mergeCell ref="C11:E12"/>
    <mergeCell ref="J28:K28"/>
    <mergeCell ref="H29:K29"/>
    <mergeCell ref="J30:K30"/>
    <mergeCell ref="B3:B8"/>
    <mergeCell ref="F3:F4"/>
    <mergeCell ref="G3:G4"/>
    <mergeCell ref="H3:J3"/>
    <mergeCell ref="B19:B24"/>
    <mergeCell ref="F19:F20"/>
    <mergeCell ref="G19:G20"/>
    <mergeCell ref="H19:J19"/>
    <mergeCell ref="B11:B16"/>
    <mergeCell ref="F11:F12"/>
    <mergeCell ref="C3:E4"/>
    <mergeCell ref="C19:E20"/>
    <mergeCell ref="C5:E5"/>
  </mergeCells>
  <conditionalFormatting sqref="G21:G22 G5:G6">
    <cfRule type="cellIs" dxfId="2" priority="2" operator="equal">
      <formula>0</formula>
    </cfRule>
  </conditionalFormatting>
  <conditionalFormatting sqref="G13:G14">
    <cfRule type="cellIs" dxfId="1" priority="1" operator="equal">
      <formula>0</formula>
    </cfRule>
  </conditionalFormatting>
  <dataValidations count="1">
    <dataValidation type="list" allowBlank="1" showInputMessage="1" showErrorMessage="1" sqref="C5:C6 C13:C14" xr:uid="{00000000-0002-0000-0600-000000000000}">
      <formula1>$C$21:$C$22</formula1>
    </dataValidation>
  </dataValidations>
  <printOptions horizontalCentered="1"/>
  <pageMargins left="0.5" right="0.5" top="0.8" bottom="0.75" header="0.3" footer="0.3"/>
  <pageSetup scale="70" orientation="landscape" r:id="rId1"/>
  <headerFooter>
    <oddHeader>&amp;L&amp;G&amp;R&amp;G</oddHeader>
    <oddFooter>&amp;L&amp;G
&amp;D  &amp;T&amp;CPage &amp;P of &amp;N&amp;R&amp;G
&amp;F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1000000}">
          <x14:formula1>
            <xm:f>'RS Summary'!$B$4:$B$13</xm:f>
          </x14:formula1>
          <xm:sqref>B3:B8 B11:B16</xm:sqref>
        </x14:dataValidation>
        <x14:dataValidation type="list" allowBlank="1" showInputMessage="1" showErrorMessage="1" xr:uid="{00000000-0002-0000-0600-000002000000}">
          <x14:formula1>
            <xm:f>Summary!$C$5:$C$8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S45"/>
  <sheetViews>
    <sheetView showGridLines="0" zoomScale="80" zoomScaleNormal="80" workbookViewId="0">
      <pane ySplit="1" topLeftCell="A2" activePane="bottomLeft" state="frozen"/>
      <selection activeCell="E1" sqref="E1:E1048576"/>
      <selection pane="bottomLeft" activeCell="R17" sqref="R17"/>
    </sheetView>
  </sheetViews>
  <sheetFormatPr defaultRowHeight="14.4" x14ac:dyDescent="0.3"/>
  <cols>
    <col min="1" max="1" width="3" bestFit="1" customWidth="1"/>
    <col min="2" max="2" width="15.6640625" customWidth="1"/>
    <col min="3" max="3" width="51.6640625" customWidth="1"/>
    <col min="4" max="4" width="3.6640625" customWidth="1"/>
    <col min="5" max="5" width="5.6640625" customWidth="1"/>
    <col min="6" max="6" width="10.44140625" style="11" customWidth="1"/>
    <col min="7" max="7" width="10" style="23" bestFit="1" customWidth="1"/>
    <col min="8" max="11" width="14.5546875" customWidth="1"/>
    <col min="12" max="12" width="0.6640625" customWidth="1"/>
  </cols>
  <sheetData>
    <row r="1" spans="1:12" ht="23.7" customHeight="1" x14ac:dyDescent="0.45">
      <c r="A1" s="17"/>
      <c r="B1" s="24" t="s">
        <v>117</v>
      </c>
      <c r="C1" s="27"/>
      <c r="D1" s="27"/>
      <c r="E1" s="27"/>
      <c r="F1" s="20"/>
      <c r="G1" s="27"/>
      <c r="H1" s="27"/>
      <c r="I1" s="106"/>
      <c r="J1" s="107"/>
      <c r="K1" s="27"/>
    </row>
    <row r="2" spans="1:12" ht="3.9" customHeight="1" thickBot="1" x14ac:dyDescent="0.35">
      <c r="C2" s="1"/>
      <c r="D2" s="1"/>
      <c r="E2" s="1"/>
      <c r="F2" s="26"/>
      <c r="G2" s="21"/>
      <c r="H2" s="1"/>
      <c r="I2" s="1"/>
      <c r="J2" s="1"/>
      <c r="K2" s="1"/>
      <c r="L2" s="1"/>
    </row>
    <row r="3" spans="1:12" ht="14.7" customHeight="1" x14ac:dyDescent="0.3">
      <c r="A3" s="25">
        <v>1</v>
      </c>
      <c r="B3" s="539" t="str">
        <f>+'RS Summary'!B4</f>
        <v>Pine Ridge Manor</v>
      </c>
      <c r="C3" s="577" t="s">
        <v>60</v>
      </c>
      <c r="D3" s="575"/>
      <c r="E3" s="578"/>
      <c r="F3" s="570" t="s">
        <v>9</v>
      </c>
      <c r="G3" s="572" t="s">
        <v>1</v>
      </c>
      <c r="H3" s="574" t="s">
        <v>6</v>
      </c>
      <c r="I3" s="575"/>
      <c r="J3" s="576"/>
      <c r="K3" s="410"/>
      <c r="L3" s="1"/>
    </row>
    <row r="4" spans="1:12" ht="14.7" customHeight="1" thickBot="1" x14ac:dyDescent="0.35">
      <c r="A4" s="25"/>
      <c r="B4" s="540"/>
      <c r="C4" s="579"/>
      <c r="D4" s="580"/>
      <c r="E4" s="581"/>
      <c r="F4" s="571"/>
      <c r="G4" s="573"/>
      <c r="H4" s="409" t="s">
        <v>2</v>
      </c>
      <c r="I4" s="409" t="s">
        <v>3</v>
      </c>
      <c r="J4" s="307" t="s">
        <v>4</v>
      </c>
      <c r="K4" s="308" t="s">
        <v>5</v>
      </c>
      <c r="L4" s="2"/>
    </row>
    <row r="5" spans="1:12" ht="14.7" customHeight="1" x14ac:dyDescent="0.3">
      <c r="B5" s="540"/>
      <c r="C5" s="452" t="s">
        <v>118</v>
      </c>
      <c r="D5" s="453"/>
      <c r="E5" s="454"/>
      <c r="F5" s="69" t="str">
        <f>IF(K5+G5&gt;0,VLOOKUP(C5,C$29:F$30,4,FALSE),0)</f>
        <v>CU1</v>
      </c>
      <c r="G5" s="150">
        <v>201</v>
      </c>
      <c r="H5" s="77">
        <v>0</v>
      </c>
      <c r="I5" s="77">
        <v>0</v>
      </c>
      <c r="J5" s="78">
        <v>0</v>
      </c>
      <c r="K5" s="72">
        <f>SUM(H5:J5)</f>
        <v>0</v>
      </c>
      <c r="L5" s="1"/>
    </row>
    <row r="6" spans="1:12" ht="14.7" customHeight="1" x14ac:dyDescent="0.3">
      <c r="B6" s="540"/>
      <c r="C6" s="455"/>
      <c r="D6" s="456"/>
      <c r="E6" s="457"/>
      <c r="F6" s="70">
        <f>IF(K6+G6&gt;0,VLOOKUP(C6,C$29:F$30,4,FALSE),0)</f>
        <v>0</v>
      </c>
      <c r="G6" s="151">
        <v>0</v>
      </c>
      <c r="H6" s="80">
        <v>0</v>
      </c>
      <c r="I6" s="80">
        <v>0</v>
      </c>
      <c r="J6" s="81">
        <v>0</v>
      </c>
      <c r="K6" s="74">
        <f>SUM(H6:J6)</f>
        <v>0</v>
      </c>
      <c r="L6" s="1"/>
    </row>
    <row r="7" spans="1:12" ht="14.7" customHeight="1" thickBot="1" x14ac:dyDescent="0.35">
      <c r="B7" s="540"/>
      <c r="C7" s="458" t="s">
        <v>17</v>
      </c>
      <c r="D7" s="459"/>
      <c r="E7" s="460"/>
      <c r="F7" s="149" t="s">
        <v>13</v>
      </c>
      <c r="G7" s="22"/>
      <c r="H7" s="18"/>
      <c r="I7" s="18"/>
      <c r="J7" s="19"/>
      <c r="K7" s="112">
        <v>0</v>
      </c>
      <c r="L7" s="1"/>
    </row>
    <row r="8" spans="1:12" ht="15" customHeight="1" thickBot="1" x14ac:dyDescent="0.35">
      <c r="B8" s="541"/>
      <c r="C8" s="304">
        <f>SUMIF('RS Summary'!B$4:B$13,B3,'RS Summary'!C$4:C$13)</f>
        <v>1</v>
      </c>
      <c r="D8" s="343"/>
      <c r="E8" s="343"/>
      <c r="F8" s="66"/>
      <c r="G8" s="67" t="s">
        <v>5</v>
      </c>
      <c r="H8" s="83">
        <f>SUM(H5:H7)</f>
        <v>0</v>
      </c>
      <c r="I8" s="83">
        <f>SUM(I5:I7)</f>
        <v>0</v>
      </c>
      <c r="J8" s="84">
        <f>SUM(J5:J7)</f>
        <v>0</v>
      </c>
      <c r="K8" s="73">
        <f>SUM(K5:K7)</f>
        <v>0</v>
      </c>
      <c r="L8" s="1"/>
    </row>
    <row r="9" spans="1:12" ht="3.9" customHeight="1" thickTop="1" x14ac:dyDescent="0.3">
      <c r="B9" s="1"/>
      <c r="C9" s="29"/>
      <c r="D9" s="29"/>
      <c r="E9" s="29"/>
      <c r="H9" s="29"/>
      <c r="I9" s="29"/>
      <c r="J9" s="29"/>
      <c r="K9" s="29"/>
      <c r="L9" s="1"/>
    </row>
    <row r="10" spans="1:12" ht="3.9" customHeight="1" thickBot="1" x14ac:dyDescent="0.35">
      <c r="B10" s="1"/>
      <c r="C10" s="29"/>
      <c r="D10" s="29"/>
      <c r="E10" s="29"/>
      <c r="H10" s="29"/>
      <c r="I10" s="29"/>
      <c r="J10" s="29"/>
      <c r="K10" s="29"/>
      <c r="L10" s="1"/>
    </row>
    <row r="11" spans="1:12" x14ac:dyDescent="0.3">
      <c r="A11" s="25">
        <f>A3+1</f>
        <v>2</v>
      </c>
      <c r="B11" s="539" t="str">
        <f>+'RS Summary'!B8</f>
        <v>Deer Creek Village</v>
      </c>
      <c r="C11" s="577" t="s">
        <v>60</v>
      </c>
      <c r="D11" s="575"/>
      <c r="E11" s="578"/>
      <c r="F11" s="542" t="s">
        <v>9</v>
      </c>
      <c r="G11" s="544" t="s">
        <v>1</v>
      </c>
      <c r="H11" s="546" t="s">
        <v>6</v>
      </c>
      <c r="I11" s="547"/>
      <c r="J11" s="548"/>
      <c r="K11" s="412"/>
    </row>
    <row r="12" spans="1:12" ht="15" thickBot="1" x14ac:dyDescent="0.35">
      <c r="A12" s="25"/>
      <c r="B12" s="540"/>
      <c r="C12" s="579"/>
      <c r="D12" s="580"/>
      <c r="E12" s="581"/>
      <c r="F12" s="543"/>
      <c r="G12" s="545"/>
      <c r="H12" s="411" t="s">
        <v>2</v>
      </c>
      <c r="I12" s="411" t="s">
        <v>3</v>
      </c>
      <c r="J12" s="64" t="s">
        <v>4</v>
      </c>
      <c r="K12" s="62" t="s">
        <v>5</v>
      </c>
    </row>
    <row r="13" spans="1:12" ht="14.7" customHeight="1" x14ac:dyDescent="0.3">
      <c r="B13" s="540"/>
      <c r="C13" s="452" t="s">
        <v>118</v>
      </c>
      <c r="D13" s="453"/>
      <c r="E13" s="454"/>
      <c r="F13" s="69" t="str">
        <f>IF(K13+G13&gt;0,VLOOKUP(C13,C$29:F$30,4,FALSE),0)</f>
        <v>CU1</v>
      </c>
      <c r="G13" s="150">
        <v>42</v>
      </c>
      <c r="H13" s="77">
        <v>0</v>
      </c>
      <c r="I13" s="77">
        <v>0</v>
      </c>
      <c r="J13" s="78">
        <v>0</v>
      </c>
      <c r="K13" s="72">
        <f>SUM(H13:J13)</f>
        <v>0</v>
      </c>
    </row>
    <row r="14" spans="1:12" ht="14.7" customHeight="1" x14ac:dyDescent="0.3">
      <c r="B14" s="540"/>
      <c r="C14" s="455"/>
      <c r="D14" s="456"/>
      <c r="E14" s="457"/>
      <c r="F14" s="70">
        <f>IF(K14+G14&gt;0,VLOOKUP(C14,C$29:F$30,4,FALSE),0)</f>
        <v>0</v>
      </c>
      <c r="G14" s="151">
        <v>0</v>
      </c>
      <c r="H14" s="80">
        <v>0</v>
      </c>
      <c r="I14" s="80">
        <v>0</v>
      </c>
      <c r="J14" s="81">
        <v>0</v>
      </c>
      <c r="K14" s="74">
        <f>SUM(H14:J14)</f>
        <v>0</v>
      </c>
    </row>
    <row r="15" spans="1:12" ht="14.7" customHeight="1" thickBot="1" x14ac:dyDescent="0.35">
      <c r="B15" s="540"/>
      <c r="C15" s="458" t="s">
        <v>17</v>
      </c>
      <c r="D15" s="459"/>
      <c r="E15" s="460"/>
      <c r="F15" s="149" t="s">
        <v>13</v>
      </c>
      <c r="G15" s="22"/>
      <c r="H15" s="18"/>
      <c r="I15" s="18"/>
      <c r="J15" s="19"/>
      <c r="K15" s="112">
        <v>0</v>
      </c>
    </row>
    <row r="16" spans="1:12" ht="15" thickBot="1" x14ac:dyDescent="0.35">
      <c r="B16" s="541"/>
      <c r="C16" s="304">
        <f>SUMIF('RS Summary'!B$4:B$13,B11,'RS Summary'!C$4:C$13)</f>
        <v>4.0999999999999996</v>
      </c>
      <c r="D16" s="343"/>
      <c r="E16" s="343"/>
      <c r="F16" s="66"/>
      <c r="G16" s="67" t="s">
        <v>5</v>
      </c>
      <c r="H16" s="83">
        <f>SUM(H13:H15)</f>
        <v>0</v>
      </c>
      <c r="I16" s="83">
        <f>SUM(I13:I15)</f>
        <v>0</v>
      </c>
      <c r="J16" s="84">
        <f>SUM(J13:J15)</f>
        <v>0</v>
      </c>
      <c r="K16" s="73">
        <f>SUM(K13:K15)</f>
        <v>0</v>
      </c>
    </row>
    <row r="17" spans="1:11" ht="3.9" customHeight="1" thickTop="1" x14ac:dyDescent="0.3">
      <c r="A17" s="5"/>
      <c r="C17" s="29"/>
      <c r="D17" s="29"/>
      <c r="E17" s="29"/>
      <c r="H17" s="29"/>
      <c r="I17" s="29"/>
      <c r="J17" s="29"/>
      <c r="K17" s="29"/>
    </row>
    <row r="18" spans="1:11" ht="3.9" customHeight="1" thickBot="1" x14ac:dyDescent="0.35">
      <c r="A18" s="5"/>
      <c r="C18" s="29"/>
      <c r="D18" s="29"/>
      <c r="E18" s="29"/>
      <c r="H18" s="29"/>
      <c r="I18" s="29"/>
      <c r="J18" s="29"/>
      <c r="K18" s="29"/>
    </row>
    <row r="19" spans="1:11" x14ac:dyDescent="0.3">
      <c r="A19" s="25">
        <f>A11+1</f>
        <v>3</v>
      </c>
      <c r="B19" s="539" t="str">
        <f>+'RS Summary'!B9</f>
        <v>Western Plaza</v>
      </c>
      <c r="C19" s="577" t="s">
        <v>60</v>
      </c>
      <c r="D19" s="575"/>
      <c r="E19" s="578"/>
      <c r="F19" s="542" t="s">
        <v>9</v>
      </c>
      <c r="G19" s="544" t="s">
        <v>1</v>
      </c>
      <c r="H19" s="546" t="s">
        <v>6</v>
      </c>
      <c r="I19" s="547"/>
      <c r="J19" s="548"/>
      <c r="K19" s="412"/>
    </row>
    <row r="20" spans="1:11" ht="15" thickBot="1" x14ac:dyDescent="0.35">
      <c r="A20" s="25"/>
      <c r="B20" s="540"/>
      <c r="C20" s="579"/>
      <c r="D20" s="580"/>
      <c r="E20" s="581"/>
      <c r="F20" s="543"/>
      <c r="G20" s="545"/>
      <c r="H20" s="411" t="s">
        <v>2</v>
      </c>
      <c r="I20" s="411" t="s">
        <v>3</v>
      </c>
      <c r="J20" s="64" t="s">
        <v>4</v>
      </c>
      <c r="K20" s="62" t="s">
        <v>5</v>
      </c>
    </row>
    <row r="21" spans="1:11" ht="14.7" customHeight="1" x14ac:dyDescent="0.3">
      <c r="B21" s="540"/>
      <c r="C21" s="452" t="s">
        <v>118</v>
      </c>
      <c r="D21" s="453"/>
      <c r="E21" s="454"/>
      <c r="F21" s="69" t="str">
        <f>IF(K21+G21&gt;0,VLOOKUP(C21,C$29:F$30,4,FALSE),0)</f>
        <v>CU1</v>
      </c>
      <c r="G21" s="150">
        <v>22</v>
      </c>
      <c r="H21" s="77">
        <v>0</v>
      </c>
      <c r="I21" s="77">
        <v>0</v>
      </c>
      <c r="J21" s="78">
        <v>0</v>
      </c>
      <c r="K21" s="72">
        <f>SUM(H21:J21)</f>
        <v>0</v>
      </c>
    </row>
    <row r="22" spans="1:11" ht="14.7" customHeight="1" x14ac:dyDescent="0.3">
      <c r="B22" s="540"/>
      <c r="C22" s="455"/>
      <c r="D22" s="456"/>
      <c r="E22" s="457"/>
      <c r="F22" s="70">
        <f>IF(K22+G22&gt;0,VLOOKUP(C22,C$29:F$30,4,FALSE),0)</f>
        <v>0</v>
      </c>
      <c r="G22" s="151">
        <v>0</v>
      </c>
      <c r="H22" s="80">
        <v>0</v>
      </c>
      <c r="I22" s="80">
        <v>0</v>
      </c>
      <c r="J22" s="81">
        <v>0</v>
      </c>
      <c r="K22" s="74">
        <f>SUM(H22:J22)</f>
        <v>0</v>
      </c>
    </row>
    <row r="23" spans="1:11" ht="14.7" customHeight="1" thickBot="1" x14ac:dyDescent="0.35">
      <c r="B23" s="540"/>
      <c r="C23" s="458" t="s">
        <v>17</v>
      </c>
      <c r="D23" s="459"/>
      <c r="E23" s="460"/>
      <c r="F23" s="149" t="s">
        <v>13</v>
      </c>
      <c r="G23" s="22"/>
      <c r="H23" s="18"/>
      <c r="I23" s="18"/>
      <c r="J23" s="19"/>
      <c r="K23" s="112">
        <v>0</v>
      </c>
    </row>
    <row r="24" spans="1:11" ht="15" thickBot="1" x14ac:dyDescent="0.35">
      <c r="B24" s="541"/>
      <c r="C24" s="304">
        <f>SUMIF('RS Summary'!B$4:B$13,B19,'RS Summary'!C$4:C$13)</f>
        <v>4.2</v>
      </c>
      <c r="D24" s="343"/>
      <c r="E24" s="343"/>
      <c r="F24" s="66"/>
      <c r="G24" s="67" t="s">
        <v>5</v>
      </c>
      <c r="H24" s="83">
        <f>SUM(H21:H23)</f>
        <v>0</v>
      </c>
      <c r="I24" s="83">
        <f>SUM(I21:I23)</f>
        <v>0</v>
      </c>
      <c r="J24" s="84">
        <f>SUM(J21:J23)</f>
        <v>0</v>
      </c>
      <c r="K24" s="73">
        <f>SUM(K21:K23)</f>
        <v>0</v>
      </c>
    </row>
    <row r="25" spans="1:11" ht="3.9" customHeight="1" thickTop="1" x14ac:dyDescent="0.3">
      <c r="A25" s="5"/>
      <c r="C25" s="29"/>
      <c r="D25" s="29"/>
      <c r="E25" s="29"/>
      <c r="H25" s="29"/>
      <c r="I25" s="29"/>
      <c r="J25" s="29"/>
      <c r="K25" s="29"/>
    </row>
    <row r="26" spans="1:11" ht="3.9" customHeight="1" thickBot="1" x14ac:dyDescent="0.35">
      <c r="A26" s="5"/>
      <c r="C26" s="29"/>
      <c r="D26" s="29"/>
      <c r="E26" s="29"/>
      <c r="H26" s="29"/>
      <c r="I26" s="29"/>
      <c r="J26" s="29"/>
      <c r="K26" s="29"/>
    </row>
    <row r="27" spans="1:11" ht="14.7" customHeight="1" x14ac:dyDescent="0.3">
      <c r="A27" s="25"/>
      <c r="B27" s="549" t="s">
        <v>7</v>
      </c>
      <c r="C27" s="582" t="s">
        <v>60</v>
      </c>
      <c r="D27" s="557"/>
      <c r="E27" s="583"/>
      <c r="F27" s="552" t="s">
        <v>9</v>
      </c>
      <c r="G27" s="554" t="s">
        <v>1</v>
      </c>
      <c r="H27" s="556" t="s">
        <v>6</v>
      </c>
      <c r="I27" s="557"/>
      <c r="J27" s="558"/>
      <c r="K27" s="414"/>
    </row>
    <row r="28" spans="1:11" ht="14.7" customHeight="1" thickBot="1" x14ac:dyDescent="0.35">
      <c r="A28" s="25"/>
      <c r="B28" s="550"/>
      <c r="C28" s="584"/>
      <c r="D28" s="585"/>
      <c r="E28" s="586"/>
      <c r="F28" s="553"/>
      <c r="G28" s="555"/>
      <c r="H28" s="413" t="s">
        <v>2</v>
      </c>
      <c r="I28" s="413" t="s">
        <v>3</v>
      </c>
      <c r="J28" s="301" t="s">
        <v>4</v>
      </c>
      <c r="K28" s="302" t="s">
        <v>5</v>
      </c>
    </row>
    <row r="29" spans="1:11" ht="14.7" customHeight="1" x14ac:dyDescent="0.3">
      <c r="B29" s="550"/>
      <c r="C29" s="452" t="s">
        <v>118</v>
      </c>
      <c r="D29" s="453"/>
      <c r="E29" s="454"/>
      <c r="F29" s="39" t="s">
        <v>119</v>
      </c>
      <c r="G29" s="152">
        <f t="shared" ref="G29:K30" si="0">SUMIF($C$5:$C$25,$C29,G$5:G$25)</f>
        <v>265</v>
      </c>
      <c r="H29" s="86">
        <f t="shared" si="0"/>
        <v>0</v>
      </c>
      <c r="I29" s="86">
        <f t="shared" si="0"/>
        <v>0</v>
      </c>
      <c r="J29" s="87">
        <f t="shared" si="0"/>
        <v>0</v>
      </c>
      <c r="K29" s="79">
        <f t="shared" si="0"/>
        <v>0</v>
      </c>
    </row>
    <row r="30" spans="1:11" ht="14.7" customHeight="1" x14ac:dyDescent="0.3">
      <c r="B30" s="550"/>
      <c r="C30" s="455"/>
      <c r="D30" s="456"/>
      <c r="E30" s="457"/>
      <c r="F30" s="39"/>
      <c r="G30" s="152">
        <f t="shared" si="0"/>
        <v>0</v>
      </c>
      <c r="H30" s="88">
        <f t="shared" si="0"/>
        <v>0</v>
      </c>
      <c r="I30" s="88">
        <f t="shared" si="0"/>
        <v>0</v>
      </c>
      <c r="J30" s="89">
        <f t="shared" si="0"/>
        <v>0</v>
      </c>
      <c r="K30" s="90">
        <f t="shared" si="0"/>
        <v>0</v>
      </c>
    </row>
    <row r="31" spans="1:11" ht="14.7" customHeight="1" thickBot="1" x14ac:dyDescent="0.35">
      <c r="B31" s="550"/>
      <c r="C31" s="458" t="s">
        <v>17</v>
      </c>
      <c r="D31" s="459"/>
      <c r="E31" s="460"/>
      <c r="F31" s="149" t="s">
        <v>13</v>
      </c>
      <c r="G31" s="53"/>
      <c r="H31" s="91"/>
      <c r="I31" s="91"/>
      <c r="J31" s="92"/>
      <c r="K31" s="82">
        <f>SUMIF($C$5:$C$25,$C31,K$5:K$25)</f>
        <v>0</v>
      </c>
    </row>
    <row r="32" spans="1:11" ht="15" thickBot="1" x14ac:dyDescent="0.35">
      <c r="B32" s="551"/>
      <c r="C32" s="296" t="s">
        <v>23</v>
      </c>
      <c r="D32" s="297"/>
      <c r="E32" s="297"/>
      <c r="F32" s="297"/>
      <c r="G32" s="298" t="s">
        <v>5</v>
      </c>
      <c r="H32" s="83">
        <f>SUM(H29:H31)</f>
        <v>0</v>
      </c>
      <c r="I32" s="83">
        <f>SUM(I29:I31)</f>
        <v>0</v>
      </c>
      <c r="J32" s="84">
        <f>SUM(J29:J31)</f>
        <v>0</v>
      </c>
      <c r="K32" s="85">
        <f>SUM(K29:K31)</f>
        <v>0</v>
      </c>
    </row>
    <row r="33" spans="1:19" ht="18.600000000000001" thickTop="1" x14ac:dyDescent="0.35">
      <c r="A33" s="28"/>
      <c r="B33" s="154" t="s">
        <v>30</v>
      </c>
      <c r="C33" s="158" t="s">
        <v>31</v>
      </c>
      <c r="D33" s="158"/>
      <c r="E33" s="158"/>
      <c r="F33" s="155"/>
      <c r="G33" s="156"/>
      <c r="H33" s="157"/>
      <c r="I33" s="157"/>
      <c r="J33" s="157"/>
      <c r="K33" s="157"/>
      <c r="L33" s="157"/>
    </row>
    <row r="34" spans="1:19" ht="15.6" customHeight="1" x14ac:dyDescent="0.3">
      <c r="B34" s="568" t="s">
        <v>12</v>
      </c>
      <c r="C34" s="569"/>
      <c r="D34" s="335"/>
      <c r="E34" s="559" t="str">
        <f>+C29</f>
        <v>SEER 16 Condensing Unit</v>
      </c>
      <c r="F34" s="560"/>
      <c r="G34" s="560"/>
      <c r="H34" s="560"/>
      <c r="I34" s="560"/>
      <c r="J34" s="560"/>
      <c r="K34" s="561"/>
      <c r="L34" s="11"/>
    </row>
    <row r="35" spans="1:19" x14ac:dyDescent="0.3">
      <c r="A35" s="145">
        <f>ROW(B35)-ROW(A$34)</f>
        <v>1</v>
      </c>
      <c r="B35" s="323" t="s">
        <v>32</v>
      </c>
      <c r="C35" s="324"/>
      <c r="D35" s="335"/>
      <c r="E35" s="380" t="s">
        <v>92</v>
      </c>
      <c r="F35" s="381"/>
      <c r="G35" s="381"/>
      <c r="H35" s="562"/>
      <c r="I35" s="563"/>
      <c r="J35" s="563"/>
      <c r="K35" s="564"/>
      <c r="L35" s="11"/>
    </row>
    <row r="36" spans="1:19" s="289" customFormat="1" x14ac:dyDescent="0.3">
      <c r="A36" s="287">
        <f t="shared" ref="A36:A42" si="1">ROW(B36)-ROW(A$34)</f>
        <v>2</v>
      </c>
      <c r="B36" s="331" t="s">
        <v>33</v>
      </c>
      <c r="C36" s="332"/>
      <c r="D36" s="341"/>
      <c r="E36" s="382" t="s">
        <v>93</v>
      </c>
      <c r="F36" s="383"/>
      <c r="G36" s="383"/>
      <c r="H36" s="340"/>
      <c r="I36" s="326"/>
      <c r="J36" s="537"/>
      <c r="K36" s="538"/>
      <c r="L36" s="288"/>
      <c r="M36"/>
      <c r="N36"/>
      <c r="O36"/>
      <c r="P36"/>
      <c r="Q36"/>
      <c r="R36"/>
      <c r="S36"/>
    </row>
    <row r="37" spans="1:19" s="289" customFormat="1" ht="15.6" customHeight="1" x14ac:dyDescent="0.3">
      <c r="A37" s="287">
        <f t="shared" si="1"/>
        <v>3</v>
      </c>
      <c r="B37" s="331" t="s">
        <v>34</v>
      </c>
      <c r="C37" s="332"/>
      <c r="D37" s="341"/>
      <c r="E37" s="382" t="s">
        <v>91</v>
      </c>
      <c r="F37" s="383"/>
      <c r="G37" s="383"/>
      <c r="H37" s="340"/>
      <c r="I37" s="326"/>
      <c r="J37" s="537"/>
      <c r="K37" s="538"/>
      <c r="L37" s="288"/>
      <c r="M37"/>
      <c r="N37"/>
      <c r="O37"/>
      <c r="P37"/>
      <c r="Q37"/>
      <c r="R37"/>
      <c r="S37"/>
    </row>
    <row r="38" spans="1:19" s="289" customFormat="1" ht="15.6" customHeight="1" x14ac:dyDescent="0.3">
      <c r="A38" s="287">
        <f t="shared" si="1"/>
        <v>4</v>
      </c>
      <c r="B38" s="331" t="s">
        <v>36</v>
      </c>
      <c r="C38" s="332"/>
      <c r="D38" s="341"/>
      <c r="E38" s="382" t="s">
        <v>98</v>
      </c>
      <c r="F38" s="383"/>
      <c r="G38" s="383"/>
      <c r="H38" s="389"/>
      <c r="I38" s="390"/>
      <c r="J38" s="393"/>
      <c r="K38" s="394" t="s">
        <v>97</v>
      </c>
      <c r="L38" s="288"/>
      <c r="M38"/>
      <c r="N38"/>
      <c r="O38"/>
      <c r="P38"/>
      <c r="Q38"/>
      <c r="R38"/>
      <c r="S38"/>
    </row>
    <row r="39" spans="1:19" s="289" customFormat="1" x14ac:dyDescent="0.3">
      <c r="A39" s="287">
        <f t="shared" si="1"/>
        <v>5</v>
      </c>
      <c r="B39" s="331" t="s">
        <v>37</v>
      </c>
      <c r="C39" s="332"/>
      <c r="D39" s="341"/>
      <c r="E39" s="391" t="s">
        <v>95</v>
      </c>
      <c r="F39" s="392"/>
      <c r="G39" s="392"/>
      <c r="H39" s="565"/>
      <c r="I39" s="566"/>
      <c r="J39" s="566"/>
      <c r="K39" s="567"/>
      <c r="L39" s="288"/>
      <c r="M39"/>
      <c r="N39"/>
      <c r="O39"/>
      <c r="P39"/>
      <c r="Q39"/>
      <c r="R39"/>
      <c r="S39"/>
    </row>
    <row r="40" spans="1:19" s="289" customFormat="1" x14ac:dyDescent="0.3">
      <c r="A40" s="287">
        <f t="shared" si="1"/>
        <v>6</v>
      </c>
      <c r="B40" s="331" t="s">
        <v>99</v>
      </c>
      <c r="C40" s="332"/>
      <c r="D40" s="341"/>
      <c r="E40" s="382" t="s">
        <v>94</v>
      </c>
      <c r="F40" s="383"/>
      <c r="G40" s="383"/>
      <c r="H40" s="384"/>
      <c r="I40" s="385"/>
      <c r="J40" s="537"/>
      <c r="K40" s="538"/>
      <c r="L40" s="288"/>
      <c r="M40"/>
      <c r="N40"/>
      <c r="O40"/>
      <c r="P40"/>
      <c r="Q40"/>
      <c r="R40"/>
      <c r="S40"/>
    </row>
    <row r="41" spans="1:19" s="289" customFormat="1" x14ac:dyDescent="0.3">
      <c r="A41" s="287">
        <f t="shared" si="1"/>
        <v>7</v>
      </c>
      <c r="B41" s="331" t="s">
        <v>100</v>
      </c>
      <c r="C41" s="332"/>
      <c r="D41" s="341"/>
      <c r="E41" s="408" t="s">
        <v>96</v>
      </c>
      <c r="F41" s="386"/>
      <c r="G41" s="386"/>
      <c r="H41" s="387"/>
      <c r="I41" s="388"/>
      <c r="J41" s="396"/>
      <c r="K41" s="395" t="s">
        <v>89</v>
      </c>
      <c r="L41" s="288"/>
      <c r="M41"/>
      <c r="N41"/>
      <c r="O41"/>
      <c r="P41"/>
      <c r="Q41"/>
      <c r="R41"/>
      <c r="S41"/>
    </row>
    <row r="42" spans="1:19" s="289" customFormat="1" x14ac:dyDescent="0.3">
      <c r="A42" s="287">
        <f t="shared" si="1"/>
        <v>8</v>
      </c>
      <c r="B42" s="333" t="s">
        <v>105</v>
      </c>
      <c r="C42" s="334"/>
      <c r="D42" s="341"/>
      <c r="E42" s="398"/>
      <c r="F42" s="398"/>
      <c r="G42" s="398"/>
      <c r="H42" s="399"/>
      <c r="I42" s="399"/>
      <c r="J42" s="400"/>
      <c r="K42" s="397"/>
      <c r="L42" s="288"/>
      <c r="M42"/>
      <c r="N42"/>
      <c r="O42"/>
      <c r="P42"/>
      <c r="Q42"/>
      <c r="R42"/>
      <c r="S42"/>
    </row>
    <row r="43" spans="1:19" s="289" customFormat="1" ht="3.9" customHeight="1" x14ac:dyDescent="0.3">
      <c r="B43" s="295"/>
      <c r="F43" s="288"/>
      <c r="G43" s="288"/>
      <c r="H43" s="288"/>
      <c r="I43" s="288"/>
      <c r="J43" s="288"/>
      <c r="K43" s="288"/>
      <c r="L43" s="288"/>
    </row>
    <row r="44" spans="1:19" s="289" customFormat="1" ht="14.85" customHeight="1" x14ac:dyDescent="0.3">
      <c r="B44"/>
      <c r="C44"/>
      <c r="D44"/>
      <c r="E44"/>
      <c r="F44"/>
      <c r="G44"/>
      <c r="H44"/>
      <c r="I44"/>
    </row>
    <row r="45" spans="1:19" x14ac:dyDescent="0.3">
      <c r="F45"/>
      <c r="G45"/>
    </row>
  </sheetData>
  <mergeCells count="39">
    <mergeCell ref="J40:K40"/>
    <mergeCell ref="B34:C34"/>
    <mergeCell ref="E34:K34"/>
    <mergeCell ref="H35:K35"/>
    <mergeCell ref="J36:K36"/>
    <mergeCell ref="J37:K37"/>
    <mergeCell ref="H39:K39"/>
    <mergeCell ref="B27:B32"/>
    <mergeCell ref="C27:E28"/>
    <mergeCell ref="F27:F28"/>
    <mergeCell ref="G27:G28"/>
    <mergeCell ref="H27:J27"/>
    <mergeCell ref="C29:E29"/>
    <mergeCell ref="C30:E30"/>
    <mergeCell ref="C31:E31"/>
    <mergeCell ref="B19:B24"/>
    <mergeCell ref="C19:E20"/>
    <mergeCell ref="F19:F20"/>
    <mergeCell ref="G19:G20"/>
    <mergeCell ref="H19:J19"/>
    <mergeCell ref="C21:E21"/>
    <mergeCell ref="C22:E22"/>
    <mergeCell ref="C23:E23"/>
    <mergeCell ref="B11:B16"/>
    <mergeCell ref="C11:E12"/>
    <mergeCell ref="F11:F12"/>
    <mergeCell ref="G11:G12"/>
    <mergeCell ref="H11:J11"/>
    <mergeCell ref="C13:E13"/>
    <mergeCell ref="C14:E14"/>
    <mergeCell ref="C15:E15"/>
    <mergeCell ref="B3:B8"/>
    <mergeCell ref="C3:E4"/>
    <mergeCell ref="F3:F4"/>
    <mergeCell ref="G3:G4"/>
    <mergeCell ref="H3:J3"/>
    <mergeCell ref="C5:E5"/>
    <mergeCell ref="C6:E6"/>
    <mergeCell ref="C7:E7"/>
  </mergeCells>
  <conditionalFormatting sqref="G13:G14 G21:G22 G29:G30 G5:G6">
    <cfRule type="cellIs" dxfId="0" priority="1" operator="equal">
      <formula>0</formula>
    </cfRule>
  </conditionalFormatting>
  <dataValidations count="1">
    <dataValidation type="list" allowBlank="1" showInputMessage="1" showErrorMessage="1" sqref="C21:E22 C13:E14 C5:C6" xr:uid="{00000000-0002-0000-0700-000000000000}">
      <formula1>$C$29:$C$30</formula1>
    </dataValidation>
  </dataValidations>
  <printOptions horizontalCentered="1"/>
  <pageMargins left="0.5" right="0.5" top="0.8" bottom="0.75" header="0.3" footer="0.3"/>
  <pageSetup scale="70" orientation="landscape" r:id="rId1"/>
  <headerFooter>
    <oddHeader>&amp;L&amp;G&amp;R&amp;G</oddHeader>
    <oddFooter>&amp;L&amp;G
&amp;D  &amp;T&amp;CPage &amp;P of &amp;N&amp;R&amp;G
&amp;F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1000000}">
          <x14:formula1>
            <xm:f>'RS Summary'!$B$4:$B$13</xm:f>
          </x14:formula1>
          <xm:sqref>B11:B16 B19:B24 B3:B8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Summary</vt:lpstr>
      <vt:lpstr>RS Summary</vt:lpstr>
      <vt:lpstr>"Low Flow  Toilets"</vt:lpstr>
      <vt:lpstr>"Solar  Photovoltaic (PV)"</vt:lpstr>
      <vt:lpstr>Furnace Replacements</vt:lpstr>
      <vt:lpstr>3-230</vt:lpstr>
      <vt:lpstr>Pumps &amp; Fan Coil Control Valves</vt:lpstr>
      <vt:lpstr>Condensing Units</vt:lpstr>
      <vt:lpstr>'"Low Flow  Toilets"'!Print_Area</vt:lpstr>
      <vt:lpstr>'"Solar  Photovoltaic (PV)"'!Print_Area</vt:lpstr>
      <vt:lpstr>'3-230'!Print_Area</vt:lpstr>
      <vt:lpstr>'Condensing Units'!Print_Area</vt:lpstr>
      <vt:lpstr>'Furnace Replacements'!Print_Area</vt:lpstr>
      <vt:lpstr>'Pumps &amp; Fan Coil Control Valves'!Print_Area</vt:lpstr>
      <vt:lpstr>'RS Summary'!Print_Area</vt:lpstr>
      <vt:lpstr>Summary!Print_Area</vt:lpstr>
      <vt:lpstr>'"Low Flow  Toilets"'!Print_Titles</vt:lpstr>
      <vt:lpstr>'"Solar  Photovoltaic (PV)"'!Print_Titles</vt:lpstr>
      <vt:lpstr>'3-230'!Print_Titles</vt:lpstr>
      <vt:lpstr>'Condensing Units'!Print_Titles</vt:lpstr>
      <vt:lpstr>'Furnace Replacements'!Print_Titles</vt:lpstr>
      <vt:lpstr>'Pumps &amp; Fan Coil Control Valves'!Print_Titles</vt:lpstr>
      <vt:lpstr>Summary!Print_Titles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Blay</dc:creator>
  <cp:lastModifiedBy>Lu Whayne</cp:lastModifiedBy>
  <cp:lastPrinted>2021-07-19T19:24:35Z</cp:lastPrinted>
  <dcterms:created xsi:type="dcterms:W3CDTF">2015-03-16T15:15:05Z</dcterms:created>
  <dcterms:modified xsi:type="dcterms:W3CDTF">2021-07-22T16:32:17Z</dcterms:modified>
</cp:coreProperties>
</file>